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4235" windowHeight="10485" tabRatio="687"/>
  </bookViews>
  <sheets>
    <sheet name="свод" sheetId="1" r:id="rId1"/>
    <sheet name="Р1" sheetId="22" r:id="rId2"/>
    <sheet name="Р2" sheetId="4" r:id="rId3"/>
    <sheet name="Р3" sheetId="5" r:id="rId4"/>
    <sheet name="Р4" sheetId="6" r:id="rId5"/>
    <sheet name="Р5" sheetId="7" r:id="rId6"/>
    <sheet name="Р6" sheetId="11" r:id="rId7"/>
    <sheet name="Р7" sheetId="12" r:id="rId8"/>
    <sheet name="Р8" sheetId="13" r:id="rId9"/>
    <sheet name="Р9" sheetId="8" r:id="rId10"/>
    <sheet name="Р10" sheetId="14" r:id="rId11"/>
    <sheet name="Р11" sheetId="15" r:id="rId12"/>
    <sheet name="Р12" sheetId="16" r:id="rId13"/>
    <sheet name="Р13" sheetId="17" r:id="rId14"/>
    <sheet name="Р14" sheetId="18" r:id="rId15"/>
    <sheet name="Р15" sheetId="19" r:id="rId16"/>
    <sheet name="Р16" sheetId="24" r:id="rId17"/>
    <sheet name="Р17" sheetId="20" r:id="rId18"/>
    <sheet name="Р18" sheetId="21" r:id="rId19"/>
    <sheet name="Р19" sheetId="9" r:id="rId20"/>
    <sheet name="Р20" sheetId="23" r:id="rId21"/>
  </sheets>
  <definedNames>
    <definedName name="_xlnm.Print_Titles" localSheetId="13">Р13!$A:$A</definedName>
    <definedName name="_xlnm.Print_Titles" localSheetId="0">свод!$2:$2</definedName>
    <definedName name="_xlnm.Print_Area" localSheetId="16">Р16!$A$1:$F$18</definedName>
    <definedName name="_xlnm.Print_Area" localSheetId="2">Р2!$A$1:$G$17</definedName>
    <definedName name="_xlnm.Print_Area" localSheetId="3">Р3!$A$1:$E$17</definedName>
    <definedName name="_xlnm.Print_Area" localSheetId="4">Р4!$A$1:$Q$17</definedName>
    <definedName name="_xlnm.Print_Area" localSheetId="0">свод!$A$1:$O$29</definedName>
  </definedNames>
  <calcPr calcId="125725"/>
</workbook>
</file>

<file path=xl/calcChain.xml><?xml version="1.0" encoding="utf-8"?>
<calcChain xmlns="http://schemas.openxmlformats.org/spreadsheetml/2006/main">
  <c r="B17" i="6"/>
  <c r="D5" i="8"/>
  <c r="D5" i="5"/>
  <c r="C5" i="24"/>
  <c r="D16" i="8"/>
  <c r="D15"/>
  <c r="D14"/>
  <c r="D13"/>
  <c r="D12"/>
  <c r="D11"/>
  <c r="D10"/>
  <c r="D9"/>
  <c r="D8"/>
  <c r="D7"/>
  <c r="D6"/>
  <c r="C5" i="7"/>
  <c r="E5" i="6"/>
  <c r="E6"/>
  <c r="Q5" i="17"/>
  <c r="S5"/>
  <c r="E8" i="6"/>
  <c r="D7" i="5"/>
  <c r="D8"/>
  <c r="D9"/>
  <c r="D10"/>
  <c r="D11"/>
  <c r="D12"/>
  <c r="D13"/>
  <c r="D14"/>
  <c r="D15"/>
  <c r="D16"/>
  <c r="D6"/>
  <c r="C27" i="1" l="1"/>
  <c r="B31" i="17"/>
  <c r="C5"/>
  <c r="AA5"/>
  <c r="N19" s="1"/>
  <c r="Y5"/>
  <c r="M19" s="1"/>
  <c r="W5"/>
  <c r="L19" s="1"/>
  <c r="U5"/>
  <c r="K19" s="1"/>
  <c r="Q16"/>
  <c r="I30" s="1"/>
  <c r="Q11"/>
  <c r="I25" s="1"/>
  <c r="Q9"/>
  <c r="N23" s="1"/>
  <c r="O5"/>
  <c r="H19" s="1"/>
  <c r="I5"/>
  <c r="J5" s="1"/>
  <c r="G5"/>
  <c r="D19" s="1"/>
  <c r="C9" i="7"/>
  <c r="D17" i="17"/>
  <c r="AA14"/>
  <c r="N28" s="1"/>
  <c r="Y14"/>
  <c r="M28" s="1"/>
  <c r="W14"/>
  <c r="L28" s="1"/>
  <c r="U14"/>
  <c r="K28" s="1"/>
  <c r="S14"/>
  <c r="J28" s="1"/>
  <c r="Q14"/>
  <c r="I28" s="1"/>
  <c r="O14"/>
  <c r="H28" s="1"/>
  <c r="M14"/>
  <c r="G28" s="1"/>
  <c r="K14"/>
  <c r="F28" s="1"/>
  <c r="I14"/>
  <c r="E28" s="1"/>
  <c r="G14"/>
  <c r="AA13"/>
  <c r="N27" s="1"/>
  <c r="Y13"/>
  <c r="M27" s="1"/>
  <c r="W13"/>
  <c r="U13"/>
  <c r="K27" s="1"/>
  <c r="S13"/>
  <c r="J27" s="1"/>
  <c r="Q13"/>
  <c r="I27" s="1"/>
  <c r="O13"/>
  <c r="H27" s="1"/>
  <c r="M13"/>
  <c r="G27" s="1"/>
  <c r="K13"/>
  <c r="F27" s="1"/>
  <c r="I13"/>
  <c r="E27" s="1"/>
  <c r="G13"/>
  <c r="D27"/>
  <c r="AA12"/>
  <c r="N26" s="1"/>
  <c r="Y12"/>
  <c r="M26" s="1"/>
  <c r="W12"/>
  <c r="L26" s="1"/>
  <c r="U12"/>
  <c r="K26" s="1"/>
  <c r="S12"/>
  <c r="J26" s="1"/>
  <c r="Q12"/>
  <c r="I26" s="1"/>
  <c r="O12"/>
  <c r="H26" s="1"/>
  <c r="M12"/>
  <c r="G26" s="1"/>
  <c r="K12"/>
  <c r="I12"/>
  <c r="E26" s="1"/>
  <c r="G12"/>
  <c r="AA11"/>
  <c r="N25" s="1"/>
  <c r="Y11"/>
  <c r="M25" s="1"/>
  <c r="W11"/>
  <c r="L25" s="1"/>
  <c r="U11"/>
  <c r="K25" s="1"/>
  <c r="S11"/>
  <c r="J25" s="1"/>
  <c r="O11"/>
  <c r="H25" s="1"/>
  <c r="M11"/>
  <c r="G25" s="1"/>
  <c r="K11"/>
  <c r="F25" s="1"/>
  <c r="I11"/>
  <c r="G11"/>
  <c r="D25" s="1"/>
  <c r="AA10"/>
  <c r="Y10"/>
  <c r="M24" s="1"/>
  <c r="W10"/>
  <c r="L24" s="1"/>
  <c r="U10"/>
  <c r="K24" s="1"/>
  <c r="S10"/>
  <c r="J24" s="1"/>
  <c r="Q10"/>
  <c r="I24" s="1"/>
  <c r="O10"/>
  <c r="H24" s="1"/>
  <c r="M10"/>
  <c r="K10"/>
  <c r="F24" s="1"/>
  <c r="I10"/>
  <c r="E24" s="1"/>
  <c r="G10"/>
  <c r="AA8"/>
  <c r="Y8"/>
  <c r="M22" s="1"/>
  <c r="W8"/>
  <c r="L22" s="1"/>
  <c r="U8"/>
  <c r="K22" s="1"/>
  <c r="S8"/>
  <c r="J22" s="1"/>
  <c r="Q8"/>
  <c r="I22" s="1"/>
  <c r="O8"/>
  <c r="M8"/>
  <c r="G22" s="1"/>
  <c r="K8"/>
  <c r="F22" s="1"/>
  <c r="I8"/>
  <c r="E22" s="1"/>
  <c r="G8"/>
  <c r="D22" s="1"/>
  <c r="AA7"/>
  <c r="N21" s="1"/>
  <c r="Y7"/>
  <c r="M21" s="1"/>
  <c r="W7"/>
  <c r="L21" s="1"/>
  <c r="U7"/>
  <c r="K21" s="1"/>
  <c r="S7"/>
  <c r="J21" s="1"/>
  <c r="Q7"/>
  <c r="I21" s="1"/>
  <c r="O7"/>
  <c r="H21" s="1"/>
  <c r="M7"/>
  <c r="G21" s="1"/>
  <c r="K7"/>
  <c r="F21" s="1"/>
  <c r="I7"/>
  <c r="E21" s="1"/>
  <c r="G7"/>
  <c r="D21" s="1"/>
  <c r="C25"/>
  <c r="AA9"/>
  <c r="Y9"/>
  <c r="W9"/>
  <c r="U9"/>
  <c r="S9"/>
  <c r="O9"/>
  <c r="L23" s="1"/>
  <c r="M9"/>
  <c r="K23" s="1"/>
  <c r="K9"/>
  <c r="H23" s="1"/>
  <c r="I9"/>
  <c r="G23" s="1"/>
  <c r="G9"/>
  <c r="E23" s="1"/>
  <c r="AA15"/>
  <c r="N29" s="1"/>
  <c r="Y15"/>
  <c r="M29" s="1"/>
  <c r="W15"/>
  <c r="L29" s="1"/>
  <c r="U15"/>
  <c r="S15"/>
  <c r="J29" s="1"/>
  <c r="Q15"/>
  <c r="I29" s="1"/>
  <c r="O15"/>
  <c r="H29" s="1"/>
  <c r="M15"/>
  <c r="G29" s="1"/>
  <c r="K15"/>
  <c r="F29" s="1"/>
  <c r="I15"/>
  <c r="E29" s="1"/>
  <c r="G15"/>
  <c r="AA16"/>
  <c r="N30" s="1"/>
  <c r="Y16"/>
  <c r="M30" s="1"/>
  <c r="W16"/>
  <c r="L30" s="1"/>
  <c r="U16"/>
  <c r="K30" s="1"/>
  <c r="S16"/>
  <c r="J30" s="1"/>
  <c r="O16"/>
  <c r="H30" s="1"/>
  <c r="M16"/>
  <c r="G30" s="1"/>
  <c r="K16"/>
  <c r="F30" s="1"/>
  <c r="I16"/>
  <c r="E30" s="1"/>
  <c r="G16"/>
  <c r="D30" s="1"/>
  <c r="C30"/>
  <c r="I19"/>
  <c r="AA6"/>
  <c r="N20" s="1"/>
  <c r="Y6"/>
  <c r="M20" s="1"/>
  <c r="W6"/>
  <c r="L20" s="1"/>
  <c r="U6"/>
  <c r="K20" s="1"/>
  <c r="S6"/>
  <c r="J20" s="1"/>
  <c r="Q6"/>
  <c r="I20" s="1"/>
  <c r="O6"/>
  <c r="H20" s="1"/>
  <c r="M6"/>
  <c r="G20" s="1"/>
  <c r="K6"/>
  <c r="F20" s="1"/>
  <c r="I6"/>
  <c r="E20" s="1"/>
  <c r="G6"/>
  <c r="D20" s="1"/>
  <c r="D29"/>
  <c r="C14" i="7"/>
  <c r="C26" i="17"/>
  <c r="C27"/>
  <c r="N27" i="1"/>
  <c r="D27"/>
  <c r="B17" i="7"/>
  <c r="B17" i="15"/>
  <c r="C8" i="17"/>
  <c r="C7"/>
  <c r="C6"/>
  <c r="D24"/>
  <c r="D26"/>
  <c r="K29"/>
  <c r="C5" i="6"/>
  <c r="C6"/>
  <c r="E7"/>
  <c r="C7" s="1"/>
  <c r="C8"/>
  <c r="E9"/>
  <c r="C9" s="1"/>
  <c r="E10"/>
  <c r="C10" s="1"/>
  <c r="E11"/>
  <c r="C11" s="1"/>
  <c r="E12"/>
  <c r="C12" s="1"/>
  <c r="E13"/>
  <c r="C13" s="1"/>
  <c r="E14"/>
  <c r="C14" s="1"/>
  <c r="E15"/>
  <c r="C15" s="1"/>
  <c r="E16"/>
  <c r="C16" s="1"/>
  <c r="B18" i="24"/>
  <c r="G27" i="1"/>
  <c r="H27"/>
  <c r="C11" i="4"/>
  <c r="C6" i="24"/>
  <c r="K27" i="1"/>
  <c r="B17" i="23"/>
  <c r="B16" i="9"/>
  <c r="B17" i="21"/>
  <c r="B17" i="13"/>
  <c r="C23" i="17"/>
  <c r="C22"/>
  <c r="C7" i="9"/>
  <c r="C6" i="8"/>
  <c r="B17" i="14"/>
  <c r="B17" i="16"/>
  <c r="B17" i="12"/>
  <c r="C11" i="9"/>
  <c r="C12"/>
  <c r="C13"/>
  <c r="C14"/>
  <c r="B17" i="4"/>
  <c r="F27" i="1"/>
  <c r="G16"/>
  <c r="C7" i="24"/>
  <c r="C19" i="17"/>
  <c r="C9"/>
  <c r="C10"/>
  <c r="C11"/>
  <c r="C12"/>
  <c r="C13"/>
  <c r="C14"/>
  <c r="C15"/>
  <c r="C16"/>
  <c r="B17" i="5"/>
  <c r="E27" i="1"/>
  <c r="G23"/>
  <c r="G22"/>
  <c r="G21"/>
  <c r="G20"/>
  <c r="G19"/>
  <c r="G18"/>
  <c r="G17"/>
  <c r="G15"/>
  <c r="G14"/>
  <c r="G13"/>
  <c r="G12"/>
  <c r="G11"/>
  <c r="G10"/>
  <c r="G9"/>
  <c r="G8"/>
  <c r="G7"/>
  <c r="G6"/>
  <c r="C9" i="24"/>
  <c r="B17" i="18"/>
  <c r="B17" i="19"/>
  <c r="F9" i="7"/>
  <c r="G9" s="1"/>
  <c r="C9" i="15"/>
  <c r="B17" i="8"/>
  <c r="C9"/>
  <c r="E17" i="5"/>
  <c r="D17"/>
  <c r="C16"/>
  <c r="C15"/>
  <c r="C14"/>
  <c r="C13"/>
  <c r="C12"/>
  <c r="C11"/>
  <c r="C6"/>
  <c r="G5" i="1"/>
  <c r="C16" i="4"/>
  <c r="C15"/>
  <c r="C14"/>
  <c r="C13"/>
  <c r="C12"/>
  <c r="C10"/>
  <c r="C9"/>
  <c r="C8"/>
  <c r="C7"/>
  <c r="C6"/>
  <c r="C5"/>
  <c r="G4" i="1"/>
  <c r="C4"/>
  <c r="I4"/>
  <c r="J4"/>
  <c r="K4"/>
  <c r="L4"/>
  <c r="M4"/>
  <c r="N4"/>
  <c r="B17" i="22"/>
  <c r="F6" i="7"/>
  <c r="G6" s="1"/>
  <c r="F7"/>
  <c r="F8"/>
  <c r="G8" s="1"/>
  <c r="F10"/>
  <c r="G10" s="1"/>
  <c r="F11"/>
  <c r="G11" s="1"/>
  <c r="F12"/>
  <c r="G12" s="1"/>
  <c r="F13"/>
  <c r="G13" s="1"/>
  <c r="F14"/>
  <c r="G14" s="1"/>
  <c r="F15"/>
  <c r="G15" s="1"/>
  <c r="F16"/>
  <c r="G16" s="1"/>
  <c r="F5"/>
  <c r="G5" s="1"/>
  <c r="G17" i="4"/>
  <c r="D17"/>
  <c r="E17"/>
  <c r="F17"/>
  <c r="C29" i="17"/>
  <c r="C28"/>
  <c r="C24"/>
  <c r="C21"/>
  <c r="C20"/>
  <c r="D28"/>
  <c r="L27"/>
  <c r="F26"/>
  <c r="E25"/>
  <c r="N24"/>
  <c r="G24"/>
  <c r="N22"/>
  <c r="H22"/>
  <c r="J19"/>
  <c r="H21" i="1"/>
  <c r="E21"/>
  <c r="C21"/>
  <c r="N17"/>
  <c r="M17"/>
  <c r="L17"/>
  <c r="K17"/>
  <c r="J17"/>
  <c r="I17"/>
  <c r="H17"/>
  <c r="F17"/>
  <c r="E17"/>
  <c r="D17"/>
  <c r="C17"/>
  <c r="M8"/>
  <c r="N8"/>
  <c r="L8"/>
  <c r="K8"/>
  <c r="J8"/>
  <c r="I8"/>
  <c r="F8"/>
  <c r="D8"/>
  <c r="M27"/>
  <c r="L27"/>
  <c r="J27"/>
  <c r="I27"/>
  <c r="E17" i="7"/>
  <c r="D17"/>
  <c r="C17" s="1"/>
  <c r="N7" i="1"/>
  <c r="N13"/>
  <c r="N12"/>
  <c r="N14"/>
  <c r="M7"/>
  <c r="M13"/>
  <c r="M12"/>
  <c r="M14"/>
  <c r="M16"/>
  <c r="M18"/>
  <c r="L7"/>
  <c r="L13"/>
  <c r="L12"/>
  <c r="L14"/>
  <c r="L18"/>
  <c r="K7"/>
  <c r="K13"/>
  <c r="K12"/>
  <c r="K14"/>
  <c r="K18"/>
  <c r="J7"/>
  <c r="J13"/>
  <c r="J12"/>
  <c r="J14"/>
  <c r="J16"/>
  <c r="J18"/>
  <c r="I7"/>
  <c r="I13"/>
  <c r="I12"/>
  <c r="I14"/>
  <c r="I16"/>
  <c r="I18"/>
  <c r="H7"/>
  <c r="H13"/>
  <c r="H12"/>
  <c r="H14"/>
  <c r="H16"/>
  <c r="F7"/>
  <c r="F13"/>
  <c r="F12"/>
  <c r="F14"/>
  <c r="F16"/>
  <c r="E7"/>
  <c r="E13"/>
  <c r="E12"/>
  <c r="E14"/>
  <c r="E16"/>
  <c r="D7"/>
  <c r="D13"/>
  <c r="D12"/>
  <c r="D14"/>
  <c r="D16"/>
  <c r="D18"/>
  <c r="F18"/>
  <c r="C7"/>
  <c r="C13"/>
  <c r="C12"/>
  <c r="C14"/>
  <c r="C16"/>
  <c r="D21"/>
  <c r="N18"/>
  <c r="H18"/>
  <c r="E18"/>
  <c r="C18"/>
  <c r="H8"/>
  <c r="E8"/>
  <c r="C8"/>
  <c r="C13" i="7"/>
  <c r="C15"/>
  <c r="C16"/>
  <c r="N19" i="1"/>
  <c r="N23"/>
  <c r="C23"/>
  <c r="N5"/>
  <c r="M21"/>
  <c r="M23"/>
  <c r="L21"/>
  <c r="K21"/>
  <c r="C5"/>
  <c r="N16"/>
  <c r="J21"/>
  <c r="J6"/>
  <c r="K16"/>
  <c r="L16"/>
  <c r="M5"/>
  <c r="I21"/>
  <c r="E23"/>
  <c r="D5"/>
  <c r="D6"/>
  <c r="F5"/>
  <c r="F23"/>
  <c r="H23"/>
  <c r="J19"/>
  <c r="K19"/>
  <c r="L19"/>
  <c r="M19"/>
  <c r="I19"/>
  <c r="H19"/>
  <c r="F19"/>
  <c r="E19"/>
  <c r="D19"/>
  <c r="C19"/>
  <c r="C10" i="24"/>
  <c r="C17"/>
  <c r="C16"/>
  <c r="C15"/>
  <c r="C14"/>
  <c r="C13"/>
  <c r="C12"/>
  <c r="C8"/>
  <c r="F22" i="1"/>
  <c r="F15"/>
  <c r="F10"/>
  <c r="F4"/>
  <c r="I22"/>
  <c r="I23"/>
  <c r="I20"/>
  <c r="I15"/>
  <c r="I11"/>
  <c r="I10"/>
  <c r="I9"/>
  <c r="I6"/>
  <c r="I5"/>
  <c r="C22"/>
  <c r="C15"/>
  <c r="C10"/>
  <c r="D23"/>
  <c r="D22"/>
  <c r="D20"/>
  <c r="O20" s="1"/>
  <c r="D15"/>
  <c r="D11"/>
  <c r="D10"/>
  <c r="D9"/>
  <c r="O9" s="1"/>
  <c r="D4"/>
  <c r="E22"/>
  <c r="E15"/>
  <c r="E10"/>
  <c r="E5"/>
  <c r="E4"/>
  <c r="H22"/>
  <c r="H15"/>
  <c r="H10"/>
  <c r="H5"/>
  <c r="H4"/>
  <c r="J23"/>
  <c r="J22"/>
  <c r="J20"/>
  <c r="J15"/>
  <c r="J11"/>
  <c r="J10"/>
  <c r="J9"/>
  <c r="J5"/>
  <c r="K23"/>
  <c r="K22"/>
  <c r="K20"/>
  <c r="K15"/>
  <c r="K11"/>
  <c r="K10"/>
  <c r="K9"/>
  <c r="K6"/>
  <c r="K5"/>
  <c r="L23"/>
  <c r="L22"/>
  <c r="L20"/>
  <c r="L15"/>
  <c r="L11"/>
  <c r="L10"/>
  <c r="L9"/>
  <c r="L6"/>
  <c r="L5"/>
  <c r="M22"/>
  <c r="M20"/>
  <c r="M15"/>
  <c r="M11"/>
  <c r="M10"/>
  <c r="M9"/>
  <c r="M6"/>
  <c r="N22"/>
  <c r="N15"/>
  <c r="N10"/>
  <c r="B17" i="11"/>
  <c r="B17" i="20"/>
  <c r="C7" i="8"/>
  <c r="C8"/>
  <c r="C10"/>
  <c r="C11"/>
  <c r="C12"/>
  <c r="C13"/>
  <c r="C14"/>
  <c r="C15"/>
  <c r="C16"/>
  <c r="C5"/>
  <c r="C7" i="15"/>
  <c r="C8"/>
  <c r="C10"/>
  <c r="C5"/>
  <c r="N21" i="1"/>
  <c r="F21"/>
  <c r="N11"/>
  <c r="N9"/>
  <c r="F11"/>
  <c r="F9"/>
  <c r="C11" i="15"/>
  <c r="C12"/>
  <c r="C13"/>
  <c r="C14"/>
  <c r="C15"/>
  <c r="C16"/>
  <c r="C6"/>
  <c r="C6" i="7"/>
  <c r="C7"/>
  <c r="C8"/>
  <c r="C10"/>
  <c r="C11"/>
  <c r="C12"/>
  <c r="J23" i="17"/>
  <c r="M23"/>
  <c r="F23"/>
  <c r="O19" i="1" l="1"/>
  <c r="O12"/>
  <c r="M26"/>
  <c r="M28" s="1"/>
  <c r="L24"/>
  <c r="K24"/>
  <c r="O8"/>
  <c r="J24"/>
  <c r="E19" i="17"/>
  <c r="K5"/>
  <c r="F17" i="7"/>
  <c r="G17" s="1"/>
  <c r="G7"/>
  <c r="I23" i="17"/>
  <c r="H26" i="1"/>
  <c r="H28" s="1"/>
  <c r="F24"/>
  <c r="O14"/>
  <c r="O7"/>
  <c r="O17"/>
  <c r="F26"/>
  <c r="F28" s="1"/>
  <c r="H24"/>
  <c r="O4"/>
  <c r="G24"/>
  <c r="O10"/>
  <c r="E24"/>
  <c r="E26"/>
  <c r="E28" s="1"/>
  <c r="O11"/>
  <c r="O23"/>
  <c r="I26"/>
  <c r="I28" s="1"/>
  <c r="O22"/>
  <c r="N26"/>
  <c r="N28" s="1"/>
  <c r="O16"/>
  <c r="O21"/>
  <c r="G26"/>
  <c r="G28" s="1"/>
  <c r="D23" i="17"/>
  <c r="O15" i="1"/>
  <c r="O6"/>
  <c r="C26"/>
  <c r="C28" s="1"/>
  <c r="I24"/>
  <c r="O5"/>
  <c r="M24"/>
  <c r="O18"/>
  <c r="D24"/>
  <c r="O13"/>
  <c r="L26"/>
  <c r="L28" s="1"/>
  <c r="J26"/>
  <c r="J28" s="1"/>
  <c r="N24"/>
  <c r="D26"/>
  <c r="D28" s="1"/>
  <c r="C24"/>
  <c r="K26"/>
  <c r="K28" s="1"/>
  <c r="O24" l="1"/>
  <c r="F19" i="17"/>
  <c r="M5"/>
  <c r="G19" s="1"/>
  <c r="O28" i="1"/>
</calcChain>
</file>

<file path=xl/comments1.xml><?xml version="1.0" encoding="utf-8"?>
<comments xmlns="http://schemas.openxmlformats.org/spreadsheetml/2006/main">
  <authors>
    <author>Финансовое управление</author>
  </authors>
  <commentList>
    <comment ref="G13" authorId="0">
      <text>
        <r>
          <rPr>
            <b/>
            <sz val="8"/>
            <color indexed="81"/>
            <rFont val="Tahoma"/>
            <family val="2"/>
            <charset val="204"/>
          </rPr>
          <t>Финансовое управление:</t>
        </r>
        <r>
          <rPr>
            <sz val="8"/>
            <color indexed="81"/>
            <rFont val="Tahoma"/>
            <family val="2"/>
            <charset val="204"/>
          </rPr>
          <t xml:space="preserve">
150382,5 без поселений
193682,3- вся 251
</t>
        </r>
      </text>
    </comment>
  </commentList>
</comments>
</file>

<file path=xl/sharedStrings.xml><?xml version="1.0" encoding="utf-8"?>
<sst xmlns="http://schemas.openxmlformats.org/spreadsheetml/2006/main" count="691" uniqueCount="135">
  <si>
    <t xml:space="preserve">Р1 </t>
  </si>
  <si>
    <t xml:space="preserve">Своевременность представления реестра расходных обязательств ГРБС (далее - РРО) </t>
  </si>
  <si>
    <t xml:space="preserve">Р2 </t>
  </si>
  <si>
    <t xml:space="preserve">Доля бюджетных ассигнований, запланированных на реализацию муниципальных долгосрочных и ведомственных программ </t>
  </si>
  <si>
    <t xml:space="preserve">Р3 </t>
  </si>
  <si>
    <t xml:space="preserve">Доля бюджетных ассигнований на предоставление муниципальных услуг (работ) физическим и юридическим лицам, оказываемых в соответствии с муниципальными заданиями </t>
  </si>
  <si>
    <t xml:space="preserve">Р4 </t>
  </si>
  <si>
    <t xml:space="preserve">Р5 </t>
  </si>
  <si>
    <t xml:space="preserve">Доля кассовых расходов произведенных ГРБС и подведомственными ему муниципальными учреждениями в 4 квартале отчетного года </t>
  </si>
  <si>
    <t xml:space="preserve">Р6 </t>
  </si>
  <si>
    <t xml:space="preserve">Своевременное доведение ГРБС лимитов бюджетных обязательств до подведомственных муниципальных учреждений </t>
  </si>
  <si>
    <t xml:space="preserve">Р7 </t>
  </si>
  <si>
    <t xml:space="preserve">Своевременное составление бюджетной росписи ГРБС и внесение изменений в нее </t>
  </si>
  <si>
    <t xml:space="preserve">Р8 </t>
  </si>
  <si>
    <t xml:space="preserve">Р9 </t>
  </si>
  <si>
    <t xml:space="preserve">Оценка качества планирования бюджетных ассигнований </t>
  </si>
  <si>
    <t xml:space="preserve">Р10 </t>
  </si>
  <si>
    <t xml:space="preserve">Наличие у ГРБС и подведомственных ему муниципальных учреждений нереальной к взысканию дебиторской задолженности </t>
  </si>
  <si>
    <t xml:space="preserve">Р11 </t>
  </si>
  <si>
    <t xml:space="preserve">Изменение дебиторской задолженности ГРБС и подведомственных ему муниципальных учреждений в отчетном периоде по сравнению с началом года </t>
  </si>
  <si>
    <t xml:space="preserve">Р12 </t>
  </si>
  <si>
    <t xml:space="preserve">Наличие у ГРБС и подведомственных ему муниципальных учреждений просроченной кредиторской задолженности </t>
  </si>
  <si>
    <t xml:space="preserve">Р13 </t>
  </si>
  <si>
    <t xml:space="preserve">Ежемесячное изменение кредиторской задолженности ГРБС и подведомственных ему муниципальных учреждений в течение отчетного периода </t>
  </si>
  <si>
    <t xml:space="preserve">Р14 </t>
  </si>
  <si>
    <t xml:space="preserve">Представление в составе годовой бюджетной отчетности сведений о мерах по повышению эффективности расходования бюджетных средств </t>
  </si>
  <si>
    <t xml:space="preserve">Р15 </t>
  </si>
  <si>
    <t xml:space="preserve">Соблюдение сроков представления ГРБС годовой бюджетной отчетности </t>
  </si>
  <si>
    <t xml:space="preserve">Проведение ГРБС мониторинга результатов деятельности подведомственных муниципальных учреждений </t>
  </si>
  <si>
    <t xml:space="preserve">Р17 </t>
  </si>
  <si>
    <t>Осуществление мероприятий внутреннего контроля</t>
  </si>
  <si>
    <t xml:space="preserve">Динамика нарушений, выявленные в ходе проведения внешних контрольных мероприятий в отчетном финансовом году </t>
  </si>
  <si>
    <t>Р20</t>
  </si>
  <si>
    <t xml:space="preserve">Качество ведомственного финансового контроля </t>
  </si>
  <si>
    <t>Уровень исполнения расходов ГРБС за счет средств бюджета Аксайского района</t>
  </si>
  <si>
    <t>№ п/п</t>
  </si>
  <si>
    <t xml:space="preserve">Наименование направлений </t>
  </si>
  <si>
    <t>Админ</t>
  </si>
  <si>
    <t>Финупр</t>
  </si>
  <si>
    <t>Культура</t>
  </si>
  <si>
    <t>Образ</t>
  </si>
  <si>
    <t>УКДХ</t>
  </si>
  <si>
    <t>УСЗН</t>
  </si>
  <si>
    <t>КИЗО</t>
  </si>
  <si>
    <t>ЗАГС</t>
  </si>
  <si>
    <t>общая сумма ассигнований</t>
  </si>
  <si>
    <t>программы</t>
  </si>
  <si>
    <t>аппарат+РФ</t>
  </si>
  <si>
    <t>ассигнования  - гр4</t>
  </si>
  <si>
    <t>Культ</t>
  </si>
  <si>
    <t>кол-во мероприятий с нарушениями</t>
  </si>
  <si>
    <t>кол-во мероприятий всего</t>
  </si>
  <si>
    <t>2=3/4*100%</t>
  </si>
  <si>
    <t>2=4/3*100%</t>
  </si>
  <si>
    <t>своевременно (5)</t>
  </si>
  <si>
    <t>с нарушением срока (1)</t>
  </si>
  <si>
    <t>не доведены (0)</t>
  </si>
  <si>
    <t>с нарушением срока (0)</t>
  </si>
  <si>
    <t>соответствует (5)</t>
  </si>
  <si>
    <t>соотв. двум пунктам из 3 (3)</t>
  </si>
  <si>
    <t>порядок отсутствует (0)</t>
  </si>
  <si>
    <t>отсутствует (5)</t>
  </si>
  <si>
    <t>присутствует (0)</t>
  </si>
  <si>
    <t>2=4-3</t>
  </si>
  <si>
    <t>сумма ассигнований без областных средств</t>
  </si>
  <si>
    <t>5=3-4</t>
  </si>
  <si>
    <t>баллы</t>
  </si>
  <si>
    <t>Р1</t>
  </si>
  <si>
    <t>количество дней отклонения даты предоставления РРО</t>
  </si>
  <si>
    <t>сумма на мун. задание</t>
  </si>
  <si>
    <t>плановые расходы (в соответствии с кассовым планом)</t>
  </si>
  <si>
    <t>кассовые расходы всего (местный бюджет)</t>
  </si>
  <si>
    <t>кассовый расход в 4 квартале</t>
  </si>
  <si>
    <t>кассовый расход за 9 месяцев отчетного года</t>
  </si>
  <si>
    <t>наличие сведений (5)</t>
  </si>
  <si>
    <t>отсутствие сведений (0)</t>
  </si>
  <si>
    <t>наличие отчета о проведении мониторинга (5)</t>
  </si>
  <si>
    <t>отсутствие отчета (0)</t>
  </si>
  <si>
    <t>в срок и в полном объеме (5)</t>
  </si>
  <si>
    <t>не в срок и (или) не в полном объеме (0)</t>
  </si>
  <si>
    <t>сведения предоставлены (5)</t>
  </si>
  <si>
    <t>сведения не предоставлены (0)</t>
  </si>
  <si>
    <t>отсутствие контроля (0)</t>
  </si>
  <si>
    <t>наличие ведомственного контроля (5)</t>
  </si>
  <si>
    <t>январь</t>
  </si>
  <si>
    <t>начало</t>
  </si>
  <si>
    <t>конец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</si>
  <si>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</si>
  <si>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</si>
  <si>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</si>
  <si>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</si>
  <si>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</si>
  <si>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</si>
  <si>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</si>
  <si>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</si>
  <si>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</si>
  <si>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</si>
  <si>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</si>
  <si>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сумма ассигнований без областных средств </t>
    </r>
    <r>
      <rPr>
        <b/>
        <sz val="10"/>
        <rFont val="Arial Cyr"/>
        <charset val="204"/>
      </rPr>
      <t>за 1 месяц</t>
    </r>
  </si>
  <si>
    <t>нет</t>
  </si>
  <si>
    <t>средняя</t>
  </si>
  <si>
    <t>*</t>
  </si>
  <si>
    <t>2=3/4*100</t>
  </si>
  <si>
    <t xml:space="preserve">ИТОГОВЫЕ ПОКАЗАТЕЛИ </t>
  </si>
  <si>
    <t>МАХ</t>
  </si>
  <si>
    <t>Общее количество баллов (КУФ)</t>
  </si>
  <si>
    <t>Q=КУФ/МАХ</t>
  </si>
  <si>
    <t>апр</t>
  </si>
  <si>
    <t xml:space="preserve">Качество Порядка составления, утверждения и ведения планов финансово-хозяйственной деятельности подведомственных ГРБС муниципальных учреждений </t>
  </si>
  <si>
    <t>2=3/12месяцев</t>
  </si>
  <si>
    <t>Р19</t>
  </si>
  <si>
    <t>Р17</t>
  </si>
  <si>
    <t>Р18</t>
  </si>
  <si>
    <t xml:space="preserve">Р19 </t>
  </si>
  <si>
    <t>Собр.</t>
  </si>
  <si>
    <t>УСХ</t>
  </si>
  <si>
    <t>Спорт</t>
  </si>
  <si>
    <t xml:space="preserve">Р16 </t>
  </si>
  <si>
    <t>Своевременность и качество предоставления бюджетной отчетности в Финансовое управление</t>
  </si>
  <si>
    <t>Количество месяцев в отчетном периоде</t>
  </si>
  <si>
    <t>Количество месяцев в отчетном периоде, за которые отчетность предоставлена позже установленного срока</t>
  </si>
  <si>
    <t>N=0, одна версия и исправления отсутствуют, N=0,5 одна версия и исправления 1 раз,                        N=1 более одной версии исправления неоднократно</t>
  </si>
  <si>
    <t>Р16</t>
  </si>
  <si>
    <t xml:space="preserve">Р18 </t>
  </si>
  <si>
    <t xml:space="preserve">сумма перераспределений </t>
  </si>
  <si>
    <t>кассовый расход за  год</t>
  </si>
  <si>
    <t>КСП</t>
  </si>
  <si>
    <t>2016 год</t>
  </si>
  <si>
    <t>1 полугодие 2017 года</t>
  </si>
  <si>
    <t>ксп</t>
  </si>
  <si>
    <t>ИТОГОВЫЕ ПОКАЗАТЕЛИ ПО ГРБС ЗА 2022 ГОД</t>
  </si>
  <si>
    <t>дебиторка на начало 2022 года</t>
  </si>
  <si>
    <t>дебиторка на 01.01.2023 года</t>
  </si>
  <si>
    <t>Своевременность представления реестра расходных обязательств ГРБС (представить РРО до 10.04.2023)</t>
  </si>
  <si>
    <t xml:space="preserve"> 2022 год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</si>
</sst>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%"/>
    <numFmt numFmtId="167" formatCode="#,##0.00_р_."/>
  </numFmts>
  <fonts count="19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i/>
      <sz val="12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color indexed="10"/>
      <name val="Times New Roman"/>
      <family val="1"/>
      <charset val="204"/>
    </font>
    <font>
      <b/>
      <sz val="11"/>
      <name val="Arial Cyr"/>
      <charset val="204"/>
    </font>
    <font>
      <b/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Arial Cyr"/>
      <charset val="204"/>
    </font>
    <font>
      <sz val="12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166" fontId="2" fillId="0" borderId="1" xfId="0" applyNumberFormat="1" applyFont="1" applyBorder="1" applyAlignment="1">
      <alignment horizontal="center" vertical="top" wrapText="1"/>
    </xf>
    <xf numFmtId="0" fontId="0" fillId="0" borderId="0" xfId="0" applyBorder="1"/>
    <xf numFmtId="1" fontId="5" fillId="0" borderId="1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0" xfId="0" applyFill="1"/>
    <xf numFmtId="164" fontId="2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0" fontId="0" fillId="2" borderId="0" xfId="0" applyFill="1"/>
    <xf numFmtId="0" fontId="0" fillId="0" borderId="0" xfId="0" applyFill="1"/>
    <xf numFmtId="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center" textRotation="255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justify" vertical="top" wrapText="1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9" fillId="0" borderId="0" xfId="0" applyFont="1" applyFill="1"/>
    <xf numFmtId="164" fontId="2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top"/>
    </xf>
    <xf numFmtId="2" fontId="1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top"/>
    </xf>
    <xf numFmtId="164" fontId="0" fillId="0" borderId="0" xfId="0" applyNumberFormat="1"/>
    <xf numFmtId="0" fontId="2" fillId="2" borderId="1" xfId="0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justify" vertical="top" wrapText="1"/>
    </xf>
    <xf numFmtId="165" fontId="2" fillId="6" borderId="1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top"/>
    </xf>
    <xf numFmtId="2" fontId="1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164" fontId="2" fillId="5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164" fontId="0" fillId="0" borderId="0" xfId="0" applyNumberFormat="1" applyFill="1"/>
    <xf numFmtId="165" fontId="0" fillId="0" borderId="0" xfId="0" applyNumberFormat="1"/>
    <xf numFmtId="1" fontId="2" fillId="6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2" fontId="8" fillId="3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3" borderId="1" xfId="0" applyFont="1" applyFill="1" applyBorder="1" applyAlignment="1">
      <alignment horizontal="justify" vertical="top" wrapText="1"/>
    </xf>
    <xf numFmtId="166" fontId="8" fillId="0" borderId="1" xfId="0" applyNumberFormat="1" applyFont="1" applyBorder="1" applyAlignment="1">
      <alignment horizontal="center" vertical="top" wrapText="1"/>
    </xf>
    <xf numFmtId="166" fontId="2" fillId="6" borderId="1" xfId="0" applyNumberFormat="1" applyFont="1" applyFill="1" applyBorder="1" applyAlignment="1">
      <alignment horizontal="center" vertical="top" wrapText="1"/>
    </xf>
    <xf numFmtId="164" fontId="0" fillId="6" borderId="0" xfId="0" applyNumberFormat="1" applyFill="1"/>
    <xf numFmtId="0" fontId="0" fillId="6" borderId="0" xfId="0" applyFill="1"/>
    <xf numFmtId="0" fontId="2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" fontId="2" fillId="5" borderId="1" xfId="0" applyNumberFormat="1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165" fontId="0" fillId="0" borderId="0" xfId="0" applyNumberForma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top" wrapText="1"/>
    </xf>
    <xf numFmtId="3" fontId="4" fillId="0" borderId="1" xfId="0" applyNumberFormat="1" applyFont="1" applyBorder="1" applyAlignment="1">
      <alignment horizontal="center" vertical="top"/>
    </xf>
    <xf numFmtId="14" fontId="2" fillId="5" borderId="1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8" fillId="5" borderId="1" xfId="0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164" fontId="17" fillId="0" borderId="0" xfId="0" applyNumberFormat="1" applyFont="1" applyAlignment="1">
      <alignment horizontal="center"/>
    </xf>
    <xf numFmtId="0" fontId="8" fillId="3" borderId="1" xfId="0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6" fontId="8" fillId="5" borderId="1" xfId="0" applyNumberFormat="1" applyFont="1" applyFill="1" applyBorder="1" applyAlignment="1">
      <alignment horizontal="center" vertical="top" wrapText="1"/>
    </xf>
    <xf numFmtId="164" fontId="8" fillId="5" borderId="1" xfId="0" applyNumberFormat="1" applyFont="1" applyFill="1" applyBorder="1" applyAlignment="1">
      <alignment horizontal="right" vertical="top" wrapText="1"/>
    </xf>
    <xf numFmtId="164" fontId="8" fillId="7" borderId="1" xfId="0" applyNumberFormat="1" applyFont="1" applyFill="1" applyBorder="1" applyAlignment="1">
      <alignment horizontal="right" vertical="top" wrapText="1"/>
    </xf>
    <xf numFmtId="166" fontId="2" fillId="5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16" fillId="0" borderId="1" xfId="0" applyNumberFormat="1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0" fontId="2" fillId="5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64" fontId="8" fillId="5" borderId="0" xfId="0" applyNumberFormat="1" applyFont="1" applyFill="1" applyBorder="1" applyAlignment="1">
      <alignment horizontal="center" vertical="top"/>
    </xf>
    <xf numFmtId="165" fontId="8" fillId="5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0" borderId="0" xfId="0" applyFont="1" applyFill="1"/>
    <xf numFmtId="164" fontId="8" fillId="0" borderId="1" xfId="0" applyNumberFormat="1" applyFont="1" applyFill="1" applyBorder="1" applyAlignment="1">
      <alignment horizontal="right" vertical="top" wrapText="1"/>
    </xf>
    <xf numFmtId="164" fontId="8" fillId="0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65" fontId="18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5" fontId="2" fillId="5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right" vertical="top" wrapText="1"/>
    </xf>
    <xf numFmtId="167" fontId="2" fillId="5" borderId="1" xfId="0" applyNumberFormat="1" applyFont="1" applyFill="1" applyBorder="1" applyAlignment="1">
      <alignment horizontal="center" vertical="top" wrapText="1"/>
    </xf>
    <xf numFmtId="1" fontId="4" fillId="6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0" fillId="5" borderId="0" xfId="0" applyFill="1" applyAlignment="1">
      <alignment vertical="center"/>
    </xf>
    <xf numFmtId="2" fontId="1" fillId="5" borderId="2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right"/>
    </xf>
    <xf numFmtId="164" fontId="8" fillId="8" borderId="1" xfId="0" applyNumberFormat="1" applyFont="1" applyFill="1" applyBorder="1" applyAlignment="1">
      <alignment horizontal="right"/>
    </xf>
    <xf numFmtId="0" fontId="0" fillId="8" borderId="0" xfId="0" applyFill="1"/>
    <xf numFmtId="0" fontId="8" fillId="8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6"/>
    <pageSetUpPr fitToPage="1"/>
  </sheetPr>
  <dimension ref="A1:P31"/>
  <sheetViews>
    <sheetView tabSelected="1" view="pageBreakPreview" zoomScale="75" zoomScaleNormal="6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H9" sqref="H9"/>
    </sheetView>
  </sheetViews>
  <sheetFormatPr defaultRowHeight="15.75"/>
  <cols>
    <col min="1" max="1" width="5.140625" customWidth="1"/>
    <col min="2" max="2" width="40" customWidth="1"/>
    <col min="3" max="3" width="8.42578125" style="7" customWidth="1"/>
    <col min="4" max="6" width="9.140625" style="38"/>
    <col min="7" max="7" width="9.28515625" style="111" bestFit="1" customWidth="1"/>
    <col min="8" max="8" width="9.140625" style="38"/>
    <col min="9" max="9" width="8.5703125" style="38" customWidth="1"/>
    <col min="10" max="12" width="9.140625" style="38"/>
    <col min="13" max="13" width="9.28515625" style="38" customWidth="1"/>
    <col min="14" max="14" width="9.7109375" style="38" customWidth="1"/>
    <col min="15" max="15" width="11.140625" style="112" bestFit="1" customWidth="1"/>
  </cols>
  <sheetData>
    <row r="1" spans="1:15" ht="22.5" customHeight="1">
      <c r="B1" s="177" t="s">
        <v>130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</row>
    <row r="2" spans="1:15" s="45" customFormat="1" ht="30.75" customHeight="1">
      <c r="A2" s="5" t="s">
        <v>35</v>
      </c>
      <c r="B2" s="5" t="s">
        <v>36</v>
      </c>
      <c r="C2" s="86" t="s">
        <v>114</v>
      </c>
      <c r="D2" s="87" t="s">
        <v>37</v>
      </c>
      <c r="E2" s="87" t="s">
        <v>115</v>
      </c>
      <c r="F2" s="87" t="s">
        <v>38</v>
      </c>
      <c r="G2" s="87" t="s">
        <v>126</v>
      </c>
      <c r="H2" s="87" t="s">
        <v>116</v>
      </c>
      <c r="I2" s="87" t="s">
        <v>39</v>
      </c>
      <c r="J2" s="87" t="s">
        <v>40</v>
      </c>
      <c r="K2" s="87" t="s">
        <v>41</v>
      </c>
      <c r="L2" s="87" t="s">
        <v>42</v>
      </c>
      <c r="M2" s="87" t="s">
        <v>43</v>
      </c>
      <c r="N2" s="87" t="s">
        <v>44</v>
      </c>
      <c r="O2" s="112"/>
    </row>
    <row r="3" spans="1:15" s="44" customFormat="1" ht="11.25">
      <c r="A3" s="42">
        <v>1</v>
      </c>
      <c r="B3" s="42">
        <v>2</v>
      </c>
      <c r="C3" s="42">
        <v>3</v>
      </c>
      <c r="D3" s="42">
        <v>4</v>
      </c>
      <c r="E3" s="42">
        <v>5</v>
      </c>
      <c r="F3" s="42">
        <v>6</v>
      </c>
      <c r="G3" s="106">
        <v>7</v>
      </c>
      <c r="H3" s="42">
        <v>8</v>
      </c>
      <c r="I3" s="42">
        <v>9</v>
      </c>
      <c r="J3" s="43">
        <v>10</v>
      </c>
      <c r="K3" s="43">
        <v>11</v>
      </c>
      <c r="L3" s="43">
        <v>12</v>
      </c>
      <c r="M3" s="43">
        <v>13</v>
      </c>
      <c r="N3" s="43">
        <v>14</v>
      </c>
      <c r="O3" s="113"/>
    </row>
    <row r="4" spans="1:15" ht="51" customHeight="1">
      <c r="A4" s="83" t="s">
        <v>0</v>
      </c>
      <c r="B4" s="3" t="s">
        <v>1</v>
      </c>
      <c r="C4" s="1">
        <f>Р1!B5</f>
        <v>5</v>
      </c>
      <c r="D4" s="1">
        <f>Р1!B6</f>
        <v>5</v>
      </c>
      <c r="E4" s="1">
        <f>Р1!B7</f>
        <v>5</v>
      </c>
      <c r="F4" s="1">
        <f>Р1!B8</f>
        <v>5</v>
      </c>
      <c r="G4" s="88">
        <f>Р1!B9</f>
        <v>5</v>
      </c>
      <c r="H4" s="1">
        <f>Р1!B10</f>
        <v>5</v>
      </c>
      <c r="I4" s="1">
        <f>Р1!B11</f>
        <v>5</v>
      </c>
      <c r="J4" s="39">
        <f>Р1!B12</f>
        <v>5</v>
      </c>
      <c r="K4" s="39">
        <f>Р1!B13</f>
        <v>5</v>
      </c>
      <c r="L4" s="39">
        <f>Р1!B14</f>
        <v>5</v>
      </c>
      <c r="M4" s="39">
        <f>Р1!B15</f>
        <v>4</v>
      </c>
      <c r="N4" s="39">
        <f>Р1!B16</f>
        <v>5</v>
      </c>
      <c r="O4" s="112">
        <f>(C4+D4+E4+F4+G4+H4+I4+J4+K4+L4+M4+N4)/12</f>
        <v>4.916666666666667</v>
      </c>
    </row>
    <row r="5" spans="1:15" ht="67.5" customHeight="1">
      <c r="A5" s="83" t="s">
        <v>2</v>
      </c>
      <c r="B5" s="4" t="s">
        <v>3</v>
      </c>
      <c r="C5" s="41" t="str">
        <f>Р2!B5</f>
        <v>нет</v>
      </c>
      <c r="D5" s="71">
        <f>Р2!B6</f>
        <v>5</v>
      </c>
      <c r="E5" s="71">
        <f>Р2!B7</f>
        <v>5</v>
      </c>
      <c r="F5" s="71">
        <f>Р2!B8</f>
        <v>5</v>
      </c>
      <c r="G5" s="93" t="str">
        <f>Р2!B9</f>
        <v>нет</v>
      </c>
      <c r="H5" s="71">
        <f>Р2!B10</f>
        <v>5</v>
      </c>
      <c r="I5" s="26">
        <f>Р2!B11</f>
        <v>5</v>
      </c>
      <c r="J5" s="26">
        <f>Р2!B12</f>
        <v>5</v>
      </c>
      <c r="K5" s="40">
        <f>Р2!B13</f>
        <v>5</v>
      </c>
      <c r="L5" s="40">
        <f>Р2!B14</f>
        <v>5</v>
      </c>
      <c r="M5" s="41" t="str">
        <f>Р2!B15</f>
        <v>нет</v>
      </c>
      <c r="N5" s="48" t="str">
        <f>Р2!B16</f>
        <v>нет</v>
      </c>
      <c r="O5" s="112">
        <f>(D5+E5+F5+H5+I5+J5+K5+L5)/8</f>
        <v>5</v>
      </c>
    </row>
    <row r="6" spans="1:15" ht="81.75" customHeight="1">
      <c r="A6" s="83" t="s">
        <v>4</v>
      </c>
      <c r="B6" s="4" t="s">
        <v>5</v>
      </c>
      <c r="C6" s="49" t="s">
        <v>99</v>
      </c>
      <c r="D6" s="26">
        <f>Р3!B6</f>
        <v>4</v>
      </c>
      <c r="E6" s="49" t="s">
        <v>99</v>
      </c>
      <c r="F6" s="41" t="s">
        <v>99</v>
      </c>
      <c r="G6" s="93" t="str">
        <f>Р3!B9</f>
        <v>нет</v>
      </c>
      <c r="H6" s="49" t="s">
        <v>99</v>
      </c>
      <c r="I6" s="26">
        <f>Р3!B11</f>
        <v>5</v>
      </c>
      <c r="J6" s="40">
        <f>Р3!B12</f>
        <v>5</v>
      </c>
      <c r="K6" s="71">
        <f>Р3!B13</f>
        <v>0</v>
      </c>
      <c r="L6" s="40">
        <f>Р3!B14</f>
        <v>0</v>
      </c>
      <c r="M6" s="71">
        <f>Р3!B15</f>
        <v>0</v>
      </c>
      <c r="N6" s="41" t="s">
        <v>99</v>
      </c>
      <c r="O6" s="112">
        <f>(D6+I6+J6+K6+L6+M6)/6</f>
        <v>2.3333333333333335</v>
      </c>
    </row>
    <row r="7" spans="1:15" ht="49.5" customHeight="1">
      <c r="A7" s="3" t="s">
        <v>6</v>
      </c>
      <c r="B7" s="4" t="s">
        <v>34</v>
      </c>
      <c r="C7" s="26">
        <f>Р4!B5</f>
        <v>0</v>
      </c>
      <c r="D7" s="26">
        <f>Р4!B6</f>
        <v>3</v>
      </c>
      <c r="E7" s="26">
        <f>Р4!B7</f>
        <v>2</v>
      </c>
      <c r="F7" s="26">
        <f>Р4!B8</f>
        <v>5</v>
      </c>
      <c r="G7" s="107">
        <f>Р4!B9</f>
        <v>3</v>
      </c>
      <c r="H7" s="26">
        <f>Р4!B10</f>
        <v>0</v>
      </c>
      <c r="I7" s="26">
        <f>Р4!B11</f>
        <v>5</v>
      </c>
      <c r="J7" s="40">
        <f>Р4!B12</f>
        <v>4</v>
      </c>
      <c r="K7" s="56">
        <f>Р4!B13</f>
        <v>0</v>
      </c>
      <c r="L7" s="40">
        <f>Р4!B14</f>
        <v>5</v>
      </c>
      <c r="M7" s="56">
        <f>Р4!B15</f>
        <v>1</v>
      </c>
      <c r="N7" s="40">
        <f>Р4!B16</f>
        <v>5</v>
      </c>
      <c r="O7" s="112">
        <f>(C7+D7+E7+F7+G7+H7+I7+J7+K7+L7+M7+N7)/12</f>
        <v>2.75</v>
      </c>
    </row>
    <row r="8" spans="1:15" ht="66" customHeight="1">
      <c r="A8" s="3" t="s">
        <v>7</v>
      </c>
      <c r="B8" s="4" t="s">
        <v>8</v>
      </c>
      <c r="C8" s="26">
        <f>Р5!B5</f>
        <v>4</v>
      </c>
      <c r="D8" s="26">
        <f>Р5!B6</f>
        <v>0</v>
      </c>
      <c r="E8" s="26">
        <f>Р5!B7</f>
        <v>0</v>
      </c>
      <c r="F8" s="26">
        <f>Р5!B8</f>
        <v>2</v>
      </c>
      <c r="G8" s="107">
        <f>Р5!B9</f>
        <v>0</v>
      </c>
      <c r="H8" s="26">
        <f>Р5!B10</f>
        <v>0</v>
      </c>
      <c r="I8" s="26">
        <f>Р5!B11</f>
        <v>2</v>
      </c>
      <c r="J8" s="40">
        <f>Р5!B12</f>
        <v>1</v>
      </c>
      <c r="K8" s="56">
        <f>Р5!B13</f>
        <v>0</v>
      </c>
      <c r="L8" s="40">
        <f>Р5!B14</f>
        <v>3</v>
      </c>
      <c r="M8" s="56">
        <f>Р5!B15</f>
        <v>0</v>
      </c>
      <c r="N8" s="40">
        <f>Р5!B16</f>
        <v>0</v>
      </c>
      <c r="O8" s="112">
        <f>(C8+D8+E8+F8+G8+H8+I8+J8+K8+L8+M8+N8)/12</f>
        <v>1</v>
      </c>
    </row>
    <row r="9" spans="1:15" ht="67.5" customHeight="1">
      <c r="A9" s="83" t="s">
        <v>9</v>
      </c>
      <c r="B9" s="4" t="s">
        <v>10</v>
      </c>
      <c r="C9" s="49" t="s">
        <v>99</v>
      </c>
      <c r="D9" s="26">
        <f>Р6!B6</f>
        <v>5</v>
      </c>
      <c r="E9" s="49" t="s">
        <v>99</v>
      </c>
      <c r="F9" s="41" t="str">
        <f>Р6!B8</f>
        <v>нет</v>
      </c>
      <c r="G9" s="93" t="str">
        <f>Р6!B9</f>
        <v>нет</v>
      </c>
      <c r="H9" s="49" t="s">
        <v>99</v>
      </c>
      <c r="I9" s="26">
        <f>Р6!B11</f>
        <v>5</v>
      </c>
      <c r="J9" s="40">
        <f>Р6!B12</f>
        <v>5</v>
      </c>
      <c r="K9" s="56">
        <f>Р6!B13</f>
        <v>5</v>
      </c>
      <c r="L9" s="40">
        <f>Р6!B14</f>
        <v>5</v>
      </c>
      <c r="M9" s="56">
        <f>Р6!B15</f>
        <v>5</v>
      </c>
      <c r="N9" s="48" t="str">
        <f>Р6!B16</f>
        <v>нет</v>
      </c>
      <c r="O9" s="112">
        <f>(D9+I9+J9+K9+L9+M9)/6</f>
        <v>5</v>
      </c>
    </row>
    <row r="10" spans="1:15" ht="48" customHeight="1">
      <c r="A10" s="83" t="s">
        <v>11</v>
      </c>
      <c r="B10" s="4" t="s">
        <v>12</v>
      </c>
      <c r="C10" s="26">
        <f>Р7!B5</f>
        <v>5</v>
      </c>
      <c r="D10" s="26">
        <f>Р7!B6</f>
        <v>5</v>
      </c>
      <c r="E10" s="26">
        <f>Р7!B7</f>
        <v>5</v>
      </c>
      <c r="F10" s="26">
        <f>Р7!B8</f>
        <v>5</v>
      </c>
      <c r="G10" s="107">
        <f>Р7!B9</f>
        <v>5</v>
      </c>
      <c r="H10" s="26">
        <f>Р7!B10</f>
        <v>5</v>
      </c>
      <c r="I10" s="26">
        <f>Р7!B11</f>
        <v>5</v>
      </c>
      <c r="J10" s="40">
        <f>Р7!B12</f>
        <v>5</v>
      </c>
      <c r="K10" s="56">
        <f>Р7!B13</f>
        <v>5</v>
      </c>
      <c r="L10" s="40">
        <f>Р7!B14</f>
        <v>5</v>
      </c>
      <c r="M10" s="56">
        <f>Р7!B15</f>
        <v>5</v>
      </c>
      <c r="N10" s="40">
        <f>Р7!B16</f>
        <v>5</v>
      </c>
      <c r="O10" s="112">
        <f>(C10+D10+E10+F10+G10+H10+I10+J10+K10+L10+M10+N10)/12</f>
        <v>5</v>
      </c>
    </row>
    <row r="11" spans="1:15" ht="84.75" customHeight="1">
      <c r="A11" s="83" t="s">
        <v>13</v>
      </c>
      <c r="B11" s="4" t="s">
        <v>108</v>
      </c>
      <c r="C11" s="49" t="s">
        <v>99</v>
      </c>
      <c r="D11" s="26">
        <f>Р8!B6</f>
        <v>5</v>
      </c>
      <c r="E11" s="49" t="s">
        <v>99</v>
      </c>
      <c r="F11" s="41" t="str">
        <f>Р8!B8</f>
        <v>нет</v>
      </c>
      <c r="G11" s="93" t="str">
        <f>Р8!B9</f>
        <v>нет</v>
      </c>
      <c r="H11" s="49" t="s">
        <v>99</v>
      </c>
      <c r="I11" s="26">
        <f>Р8!B11</f>
        <v>5</v>
      </c>
      <c r="J11" s="40">
        <f>Р8!B12</f>
        <v>5</v>
      </c>
      <c r="K11" s="56">
        <f>Р8!B13</f>
        <v>5</v>
      </c>
      <c r="L11" s="40">
        <f>Р8!B14</f>
        <v>5</v>
      </c>
      <c r="M11" s="56">
        <f>Р8!B15</f>
        <v>5</v>
      </c>
      <c r="N11" s="48" t="str">
        <f>Р8!B16</f>
        <v>нет</v>
      </c>
      <c r="O11" s="112">
        <f>(D11+I11+J11+K11+L11+M11)/6</f>
        <v>5</v>
      </c>
    </row>
    <row r="12" spans="1:15" ht="33" customHeight="1">
      <c r="A12" s="3" t="s">
        <v>14</v>
      </c>
      <c r="B12" s="3" t="s">
        <v>15</v>
      </c>
      <c r="C12" s="26">
        <f>Р9!B5</f>
        <v>5</v>
      </c>
      <c r="D12" s="26">
        <f>Р9!B6</f>
        <v>5</v>
      </c>
      <c r="E12" s="26">
        <f>Р9!B7</f>
        <v>4</v>
      </c>
      <c r="F12" s="26">
        <f>Р9!B8</f>
        <v>5</v>
      </c>
      <c r="G12" s="107">
        <f>Р9!B9</f>
        <v>4</v>
      </c>
      <c r="H12" s="26">
        <f>Р9!B10</f>
        <v>2</v>
      </c>
      <c r="I12" s="26">
        <f>Р9!B11</f>
        <v>5</v>
      </c>
      <c r="J12" s="40">
        <f>Р9!B12</f>
        <v>4</v>
      </c>
      <c r="K12" s="56">
        <f>Р9!B13</f>
        <v>1</v>
      </c>
      <c r="L12" s="40">
        <f>Р9!B14</f>
        <v>4</v>
      </c>
      <c r="M12" s="56">
        <f>Р9!B15</f>
        <v>4</v>
      </c>
      <c r="N12" s="40">
        <f>Р9!B16</f>
        <v>1</v>
      </c>
      <c r="O12" s="112">
        <f>(C12+D12+E12+F12+G12+H12+I12+J12+K12+L12+M12+N12)/12</f>
        <v>3.6666666666666665</v>
      </c>
    </row>
    <row r="13" spans="1:15" ht="69" customHeight="1">
      <c r="A13" s="3" t="s">
        <v>16</v>
      </c>
      <c r="B13" s="3" t="s">
        <v>17</v>
      </c>
      <c r="C13" s="1">
        <f>Р10!B5</f>
        <v>5</v>
      </c>
      <c r="D13" s="1">
        <f>Р10!B6</f>
        <v>5</v>
      </c>
      <c r="E13" s="1">
        <f>Р10!B7</f>
        <v>5</v>
      </c>
      <c r="F13" s="1">
        <f>Р10!B8</f>
        <v>5</v>
      </c>
      <c r="G13" s="88">
        <f>Р10!B9</f>
        <v>5</v>
      </c>
      <c r="H13" s="1">
        <f>Р10!B10</f>
        <v>5</v>
      </c>
      <c r="I13" s="1">
        <f>Р10!B11</f>
        <v>5</v>
      </c>
      <c r="J13" s="39">
        <f>Р10!B12</f>
        <v>5</v>
      </c>
      <c r="K13" s="52">
        <f>Р10!B13</f>
        <v>5</v>
      </c>
      <c r="L13" s="39">
        <f>Р10!B14</f>
        <v>5</v>
      </c>
      <c r="M13" s="52">
        <f>Р10!B15</f>
        <v>5</v>
      </c>
      <c r="N13" s="39">
        <f>Р10!B16</f>
        <v>5</v>
      </c>
      <c r="O13" s="112">
        <f t="shared" ref="O13:O22" si="0">(C13+D13+E13+F13+G13+H13+I13+J13+K13+L13+M13+N13)/12</f>
        <v>5</v>
      </c>
    </row>
    <row r="14" spans="1:15" ht="66" customHeight="1">
      <c r="A14" s="3" t="s">
        <v>18</v>
      </c>
      <c r="B14" s="3" t="s">
        <v>19</v>
      </c>
      <c r="C14" s="1">
        <f>Р11!B5</f>
        <v>5</v>
      </c>
      <c r="D14" s="1">
        <f>Р11!B6</f>
        <v>2</v>
      </c>
      <c r="E14" s="1">
        <f>Р11!B7</f>
        <v>5</v>
      </c>
      <c r="F14" s="1">
        <f>Р11!B8</f>
        <v>0</v>
      </c>
      <c r="G14" s="88">
        <f>Р11!B9</f>
        <v>5</v>
      </c>
      <c r="H14" s="1">
        <f>Р11!B10</f>
        <v>5</v>
      </c>
      <c r="I14" s="1">
        <f>Р11!B11</f>
        <v>4</v>
      </c>
      <c r="J14" s="39">
        <f>Р11!B12</f>
        <v>0</v>
      </c>
      <c r="K14" s="52">
        <f>Р11!B13</f>
        <v>0</v>
      </c>
      <c r="L14" s="39">
        <f>Р11!B14</f>
        <v>5</v>
      </c>
      <c r="M14" s="52">
        <f>Р11!B15</f>
        <v>0</v>
      </c>
      <c r="N14" s="39">
        <f>Р11!B16</f>
        <v>0</v>
      </c>
      <c r="O14" s="112">
        <f t="shared" si="0"/>
        <v>2.5833333333333335</v>
      </c>
    </row>
    <row r="15" spans="1:15" ht="71.25" customHeight="1">
      <c r="A15" s="3" t="s">
        <v>20</v>
      </c>
      <c r="B15" s="3" t="s">
        <v>21</v>
      </c>
      <c r="C15" s="1">
        <f>Р12!B5</f>
        <v>5</v>
      </c>
      <c r="D15" s="1">
        <f>Р12!B6</f>
        <v>5</v>
      </c>
      <c r="E15" s="1">
        <f>Р12!B7</f>
        <v>5</v>
      </c>
      <c r="F15" s="1">
        <f>Р12!B8</f>
        <v>5</v>
      </c>
      <c r="G15" s="88">
        <f>Р12!B9</f>
        <v>5</v>
      </c>
      <c r="H15" s="1">
        <f>Р12!B10</f>
        <v>5</v>
      </c>
      <c r="I15" s="1">
        <f>Р12!B11</f>
        <v>5</v>
      </c>
      <c r="J15" s="39">
        <f>Р12!B12</f>
        <v>5</v>
      </c>
      <c r="K15" s="52">
        <f>Р12!B13</f>
        <v>5</v>
      </c>
      <c r="L15" s="39">
        <f>Р12!B14</f>
        <v>5</v>
      </c>
      <c r="M15" s="52">
        <f>Р12!B15</f>
        <v>5</v>
      </c>
      <c r="N15" s="39">
        <f>Р12!B16</f>
        <v>5</v>
      </c>
      <c r="O15" s="112">
        <f t="shared" si="0"/>
        <v>5</v>
      </c>
    </row>
    <row r="16" spans="1:15" ht="84.75" customHeight="1">
      <c r="A16" s="3" t="s">
        <v>22</v>
      </c>
      <c r="B16" s="3" t="s">
        <v>23</v>
      </c>
      <c r="C16" s="1">
        <f>Р13!B5</f>
        <v>0</v>
      </c>
      <c r="D16" s="1">
        <f>Р13!B6</f>
        <v>0</v>
      </c>
      <c r="E16" s="1">
        <f>Р13!B7</f>
        <v>5</v>
      </c>
      <c r="F16" s="1">
        <f>Р13!B8</f>
        <v>5</v>
      </c>
      <c r="G16" s="88">
        <f>Р13!B9</f>
        <v>5</v>
      </c>
      <c r="H16" s="1">
        <f>Р13!B10</f>
        <v>5</v>
      </c>
      <c r="I16" s="1">
        <f>Р13!B11</f>
        <v>5</v>
      </c>
      <c r="J16" s="39">
        <f>Р13!B12</f>
        <v>0</v>
      </c>
      <c r="K16" s="52">
        <f>Р13!B13</f>
        <v>0</v>
      </c>
      <c r="L16" s="75" t="str">
        <f>Р13!B14</f>
        <v>нет</v>
      </c>
      <c r="M16" s="52">
        <f>Р13!B15</f>
        <v>0</v>
      </c>
      <c r="N16" s="41" t="str">
        <f>Р13!B16</f>
        <v>нет</v>
      </c>
      <c r="O16" s="112">
        <f>(C16+D16+E16+F16+G16+H16+I16+J16+K16+M16)/10</f>
        <v>2.5</v>
      </c>
    </row>
    <row r="17" spans="1:16" s="24" customFormat="1" ht="48.75" customHeight="1">
      <c r="A17" s="114" t="s">
        <v>24</v>
      </c>
      <c r="B17" s="34" t="s">
        <v>25</v>
      </c>
      <c r="C17" s="28">
        <f>Р14!B5</f>
        <v>5</v>
      </c>
      <c r="D17" s="28">
        <f>Р14!B6</f>
        <v>5</v>
      </c>
      <c r="E17" s="28">
        <f>Р14!B7</f>
        <v>5</v>
      </c>
      <c r="F17" s="28">
        <f>Р14!B8</f>
        <v>5</v>
      </c>
      <c r="G17" s="88">
        <f>Р14!B9</f>
        <v>5</v>
      </c>
      <c r="H17" s="28">
        <f>Р14!B10</f>
        <v>5</v>
      </c>
      <c r="I17" s="28">
        <f>Р14!B11</f>
        <v>5</v>
      </c>
      <c r="J17" s="28">
        <f>Р14!B12</f>
        <v>5</v>
      </c>
      <c r="K17" s="28">
        <f>Р14!B13</f>
        <v>5</v>
      </c>
      <c r="L17" s="28">
        <f>Р14!B14</f>
        <v>5</v>
      </c>
      <c r="M17" s="28">
        <f>Р14!B15</f>
        <v>5</v>
      </c>
      <c r="N17" s="28">
        <f>Р14!B16</f>
        <v>5</v>
      </c>
      <c r="O17" s="112">
        <f t="shared" si="0"/>
        <v>5</v>
      </c>
    </row>
    <row r="18" spans="1:16" ht="33.75" customHeight="1">
      <c r="A18" s="114" t="s">
        <v>26</v>
      </c>
      <c r="B18" s="3" t="s">
        <v>27</v>
      </c>
      <c r="C18" s="1">
        <f>Р15!B5</f>
        <v>5</v>
      </c>
      <c r="D18" s="1">
        <f>Р15!B6</f>
        <v>5</v>
      </c>
      <c r="E18" s="1">
        <f>Р15!B7</f>
        <v>5</v>
      </c>
      <c r="F18" s="1">
        <f>Р15!B8</f>
        <v>5</v>
      </c>
      <c r="G18" s="88">
        <f>Р15!B9</f>
        <v>5</v>
      </c>
      <c r="H18" s="1">
        <f>Р15!B10</f>
        <v>5</v>
      </c>
      <c r="I18" s="1">
        <f>Р15!B11</f>
        <v>5</v>
      </c>
      <c r="J18" s="1">
        <f>Р15!B12</f>
        <v>5</v>
      </c>
      <c r="K18" s="1">
        <f>Р15!B13</f>
        <v>5</v>
      </c>
      <c r="L18" s="1">
        <f>Р15!B14</f>
        <v>5</v>
      </c>
      <c r="M18" s="1">
        <f>Р15!B15</f>
        <v>5</v>
      </c>
      <c r="N18" s="1">
        <f>Р15!B16</f>
        <v>5</v>
      </c>
      <c r="O18" s="112">
        <f t="shared" si="0"/>
        <v>5</v>
      </c>
    </row>
    <row r="19" spans="1:16" ht="48.75" customHeight="1">
      <c r="A19" s="3" t="s">
        <v>122</v>
      </c>
      <c r="B19" s="3" t="s">
        <v>118</v>
      </c>
      <c r="C19" s="1">
        <f>Р16!B5</f>
        <v>5</v>
      </c>
      <c r="D19" s="1">
        <f>Р16!B6</f>
        <v>4</v>
      </c>
      <c r="E19" s="1">
        <f>Р16!B7</f>
        <v>2</v>
      </c>
      <c r="F19" s="1">
        <f>Р16!B8</f>
        <v>5</v>
      </c>
      <c r="G19" s="88">
        <f>Р16!B9</f>
        <v>5</v>
      </c>
      <c r="H19" s="1">
        <f>Р16!B10</f>
        <v>2</v>
      </c>
      <c r="I19" s="1">
        <f>Р16!B12</f>
        <v>4</v>
      </c>
      <c r="J19" s="1">
        <f>Р16!B13</f>
        <v>2</v>
      </c>
      <c r="K19" s="1">
        <f>Р16!B14</f>
        <v>2</v>
      </c>
      <c r="L19" s="1">
        <f>Р16!B15</f>
        <v>5</v>
      </c>
      <c r="M19" s="1">
        <f>Р16!B16</f>
        <v>0</v>
      </c>
      <c r="N19" s="1">
        <f>Р16!B17</f>
        <v>5</v>
      </c>
      <c r="O19" s="112">
        <f t="shared" si="0"/>
        <v>3.4166666666666665</v>
      </c>
    </row>
    <row r="20" spans="1:16" ht="69" customHeight="1">
      <c r="A20" s="3" t="s">
        <v>29</v>
      </c>
      <c r="B20" s="3" t="s">
        <v>28</v>
      </c>
      <c r="C20" s="49" t="s">
        <v>99</v>
      </c>
      <c r="D20" s="1">
        <f>Р17!B6</f>
        <v>5</v>
      </c>
      <c r="E20" s="49" t="s">
        <v>99</v>
      </c>
      <c r="F20" s="41" t="s">
        <v>99</v>
      </c>
      <c r="G20" s="93" t="str">
        <f>Р17!B9</f>
        <v>нет</v>
      </c>
      <c r="H20" s="49" t="s">
        <v>99</v>
      </c>
      <c r="I20" s="1">
        <f>Р17!B11</f>
        <v>5</v>
      </c>
      <c r="J20" s="39">
        <f>Р17!B12</f>
        <v>5</v>
      </c>
      <c r="K20" s="71">
        <f>Р17!B13</f>
        <v>5</v>
      </c>
      <c r="L20" s="39">
        <f>Р17!B14</f>
        <v>5</v>
      </c>
      <c r="M20" s="71">
        <f>Р17!B15</f>
        <v>5</v>
      </c>
      <c r="N20" s="41" t="s">
        <v>99</v>
      </c>
      <c r="O20" s="112">
        <f>(D20+I20+J20+K20+L20+M20)/6</f>
        <v>5</v>
      </c>
    </row>
    <row r="21" spans="1:16" s="53" customFormat="1" ht="30.75" customHeight="1">
      <c r="A21" s="34" t="s">
        <v>123</v>
      </c>
      <c r="B21" s="34" t="s">
        <v>30</v>
      </c>
      <c r="C21" s="28">
        <f>Р18!B5</f>
        <v>5</v>
      </c>
      <c r="D21" s="28">
        <f>Р18!B5</f>
        <v>5</v>
      </c>
      <c r="E21" s="28">
        <f>Р18!B7</f>
        <v>5</v>
      </c>
      <c r="F21" s="28">
        <f>Р18!B8</f>
        <v>5</v>
      </c>
      <c r="G21" s="88">
        <f>Р18!B9</f>
        <v>5</v>
      </c>
      <c r="H21" s="28">
        <f>Р18!B10</f>
        <v>5</v>
      </c>
      <c r="I21" s="28">
        <f>Р18!B11</f>
        <v>5</v>
      </c>
      <c r="J21" s="52">
        <f>Р18!B12</f>
        <v>5</v>
      </c>
      <c r="K21" s="52">
        <f>Р18!B13</f>
        <v>5</v>
      </c>
      <c r="L21" s="52">
        <f>Р18!B14</f>
        <v>5</v>
      </c>
      <c r="M21" s="52">
        <f>Р18!B15</f>
        <v>5</v>
      </c>
      <c r="N21" s="52">
        <f>Р18!B16</f>
        <v>5</v>
      </c>
      <c r="O21" s="112">
        <f t="shared" si="0"/>
        <v>5</v>
      </c>
    </row>
    <row r="22" spans="1:16" ht="67.5" customHeight="1">
      <c r="A22" s="3" t="s">
        <v>110</v>
      </c>
      <c r="B22" s="3" t="s">
        <v>31</v>
      </c>
      <c r="C22" s="1">
        <f>Р19!B4</f>
        <v>5</v>
      </c>
      <c r="D22" s="1">
        <f>Р19!B5</f>
        <v>5</v>
      </c>
      <c r="E22" s="1">
        <f>Р19!B6</f>
        <v>5</v>
      </c>
      <c r="F22" s="1">
        <f>Р19!B7</f>
        <v>5</v>
      </c>
      <c r="G22" s="88">
        <f>Р19!B8</f>
        <v>5</v>
      </c>
      <c r="H22" s="1">
        <f>Р19!B9</f>
        <v>5</v>
      </c>
      <c r="I22" s="1">
        <f>Р19!B10</f>
        <v>5</v>
      </c>
      <c r="J22" s="39">
        <f>Р19!B11</f>
        <v>5</v>
      </c>
      <c r="K22" s="39">
        <f>Р19!B12</f>
        <v>5</v>
      </c>
      <c r="L22" s="39">
        <f>Р19!B13</f>
        <v>5</v>
      </c>
      <c r="M22" s="39">
        <f>Р19!B14</f>
        <v>5</v>
      </c>
      <c r="N22" s="39">
        <f>Р19!B15</f>
        <v>5</v>
      </c>
      <c r="O22" s="112">
        <f t="shared" si="0"/>
        <v>5</v>
      </c>
    </row>
    <row r="23" spans="1:16" ht="32.25" customHeight="1">
      <c r="A23" s="1" t="s">
        <v>32</v>
      </c>
      <c r="B23" s="4" t="s">
        <v>33</v>
      </c>
      <c r="C23" s="41" t="str">
        <f>Р20!B5</f>
        <v>нет</v>
      </c>
      <c r="D23" s="26">
        <f>Р20!B6</f>
        <v>5</v>
      </c>
      <c r="E23" s="41" t="str">
        <f>Р20!B7</f>
        <v>нет</v>
      </c>
      <c r="F23" s="41" t="str">
        <f>Р20!B8</f>
        <v>нет</v>
      </c>
      <c r="G23" s="93" t="str">
        <f>Р20!B9</f>
        <v>нет</v>
      </c>
      <c r="H23" s="41" t="str">
        <f>Р20!B10</f>
        <v>нет</v>
      </c>
      <c r="I23" s="26">
        <f>Р20!B11</f>
        <v>5</v>
      </c>
      <c r="J23" s="40">
        <f>Р20!B12</f>
        <v>5</v>
      </c>
      <c r="K23" s="40">
        <f>Р20!B13</f>
        <v>5</v>
      </c>
      <c r="L23" s="40">
        <f>Р20!B14</f>
        <v>5</v>
      </c>
      <c r="M23" s="56">
        <f>Р20!B15</f>
        <v>5</v>
      </c>
      <c r="N23" s="48" t="str">
        <f>Р20!B16</f>
        <v>нет</v>
      </c>
      <c r="O23" s="112">
        <f>(D23+I23+J23+K23+L23+M23)/6</f>
        <v>5</v>
      </c>
    </row>
    <row r="24" spans="1:16">
      <c r="A24" s="2"/>
      <c r="B24" s="34" t="s">
        <v>103</v>
      </c>
      <c r="C24" s="85">
        <f>(C4+C7+C10+C12+C13+C14+C15+C16+C22+C21+C19+C18+C17+C8)/14</f>
        <v>4.2142857142857144</v>
      </c>
      <c r="D24" s="85">
        <f>(D23+D22+D21+D20+D18+D17+D16+D15+D14+D13+D12+D11+D10+D9+D8+D7+D6+D5+D4+D19)/20</f>
        <v>4.1500000000000004</v>
      </c>
      <c r="E24" s="85">
        <f>(E4+E5+E7+E10+E12+E13+E14+E15+E16+E22+E21+E19+E18+E17+E8)/15</f>
        <v>4.2</v>
      </c>
      <c r="F24" s="85">
        <f>(F4+F5+F7+F10+F12+F13+F14+F15+F16+F22+F8+F17+F18+F19+F21)/15</f>
        <v>4.4666666666666668</v>
      </c>
      <c r="G24" s="85">
        <f>(G4+G7+G10+G12+G13+G14+G15+G16+G22+G21+G19+G18+G17+G8)/14</f>
        <v>4.4285714285714288</v>
      </c>
      <c r="H24" s="85">
        <f>(H4+H5+H7+H10+H12+H13+H14+H15+H16+H22+H8+H17+H18+H19+H21)/15</f>
        <v>3.9333333333333331</v>
      </c>
      <c r="I24" s="85">
        <f>(I23+I22+I21+I20+I18+I17+I16+I15+I14+I13+I12+I11+I10+I9+I8+I7+I6+I5+I4+I19)/20</f>
        <v>4.75</v>
      </c>
      <c r="J24" s="85">
        <f>(J23+J22+J21+J20+J18+J17+J16+J15+J14+J13+J12+J11+J10+J9+J8+J7+J6+J5+J4+J19)/20</f>
        <v>4.05</v>
      </c>
      <c r="K24" s="85">
        <f>(K23+K22+K21+K20+K18+K17+K16+K15+K14+K13+K12+K11+K10+K9+K8+K7+K6+K5+K4+K19)/20</f>
        <v>3.4</v>
      </c>
      <c r="L24" s="85">
        <f>(L23+L22+L21+L20+L18+L17+L15+L14+L13+L12+L11+L10+L9+L8+L7+L6+L5+L4+L19)/19</f>
        <v>4.5789473684210522</v>
      </c>
      <c r="M24" s="85">
        <f>(M23+M22+M21+M20+M18+M17+M15+M14+M13+M12+M11+M10+M9+M8+M7+M6+M4+M16+M19)/19</f>
        <v>3.3684210526315788</v>
      </c>
      <c r="N24" s="85">
        <f>(N22+N19+N15+N14+N13+N12+N10+N7+N4+N8+N17+N18+N21)/13</f>
        <v>3.9230769230769229</v>
      </c>
      <c r="O24" s="112">
        <f>O23+O22+O21+O20+O19+O18+O17+O16+O15+O14+O13+O12+O11+O10+O9+O8+O7+O6+O5+O4</f>
        <v>83.166666666666671</v>
      </c>
      <c r="P24" s="92"/>
    </row>
    <row r="25" spans="1:16" ht="9" customHeight="1">
      <c r="A25" s="178"/>
      <c r="B25" s="65"/>
      <c r="C25" s="55"/>
      <c r="D25" s="66"/>
      <c r="E25" s="66"/>
      <c r="F25" s="66"/>
      <c r="G25" s="108"/>
      <c r="H25" s="66"/>
      <c r="I25" s="66"/>
      <c r="J25" s="66"/>
      <c r="K25" s="66"/>
      <c r="L25" s="66"/>
      <c r="M25" s="66"/>
      <c r="N25" s="66"/>
    </row>
    <row r="26" spans="1:16">
      <c r="A26" s="178"/>
      <c r="B26" s="168" t="s">
        <v>105</v>
      </c>
      <c r="C26" s="169">
        <f>C22+C21+C19+C18+C17+C16+C15+C14+C13+C12+C10+C8+C7+C4</f>
        <v>59</v>
      </c>
      <c r="D26" s="59">
        <f>D23+D22+D21+D20+D18+D17+D16+D15+D14+D13+D12+D11+D10+D9+D8+D7+D6+D5+D4+D19</f>
        <v>83</v>
      </c>
      <c r="E26" s="59">
        <f>E22+E16+E15+E14+E13+E12+E10+E7+E5+E4+E19+E21+E18+E17+E8</f>
        <v>63</v>
      </c>
      <c r="F26" s="59">
        <f>F22+F16+F15+F14+F13+F12+F10+F7+F5+F4+F19+F21+F18+F17+F8</f>
        <v>67</v>
      </c>
      <c r="G26" s="59">
        <f>G22+G21+G19+G18+G17+G16+G15+G14+G13+G12+G10+G8+G7+G4</f>
        <v>62</v>
      </c>
      <c r="H26" s="59">
        <f>H22+H16+H15+H14+H13+H12+H10+H7+H5+H4+H19+H21+H18+H17+H8</f>
        <v>59</v>
      </c>
      <c r="I26" s="59">
        <f>I23+I22+I21+I20+I18+I17+I16+I15+I14+I13+I12+I11+I10+I9+I8+I7+I6+I5+I4+I19</f>
        <v>95</v>
      </c>
      <c r="J26" s="59">
        <f>J23+J22+J21+J20+J18+J17+J16+J15+J14+J13+J12+J11+J10+J9+J8+J7+J6+J5+J4+J19</f>
        <v>81</v>
      </c>
      <c r="K26" s="59">
        <f>K23+K22+K21+K20+K18+K17+K16+K15+K14+K13+K12+K11+K10+K9+K8+K7+K6+K5+K4+K19</f>
        <v>68</v>
      </c>
      <c r="L26" s="59">
        <f>L23+L22+L21+L20+L18+L17+L15+L14+L13+L12+L11+L10+L9+L8+L7+L6+L5+L4+L19</f>
        <v>87</v>
      </c>
      <c r="M26" s="59">
        <f>M23+M22+M21+M20+M18+M17+M16+M15+M14+M13+M12+M11+M10+M9+M8+M7+M6+M4+M19</f>
        <v>64</v>
      </c>
      <c r="N26" s="59">
        <f>N22+N19+N15+N14+N13+N12+N10+N7+N4+N21+N18+N17+N8</f>
        <v>51</v>
      </c>
      <c r="O26" s="170"/>
    </row>
    <row r="27" spans="1:16">
      <c r="A27" s="178"/>
      <c r="B27" s="171" t="s">
        <v>104</v>
      </c>
      <c r="C27" s="51">
        <f>5*14</f>
        <v>70</v>
      </c>
      <c r="D27" s="39">
        <f>20*5</f>
        <v>100</v>
      </c>
      <c r="E27" s="39">
        <f>5*15</f>
        <v>75</v>
      </c>
      <c r="F27" s="39">
        <f>5*15</f>
        <v>75</v>
      </c>
      <c r="G27" s="109">
        <f>14*5</f>
        <v>70</v>
      </c>
      <c r="H27" s="39">
        <f>5*15</f>
        <v>75</v>
      </c>
      <c r="I27" s="39">
        <f>20*5</f>
        <v>100</v>
      </c>
      <c r="J27" s="39">
        <f>20*5</f>
        <v>100</v>
      </c>
      <c r="K27" s="39">
        <f>20*5</f>
        <v>100</v>
      </c>
      <c r="L27" s="39">
        <f>19*5</f>
        <v>95</v>
      </c>
      <c r="M27" s="39">
        <f>19*5</f>
        <v>95</v>
      </c>
      <c r="N27" s="39">
        <f>5*13</f>
        <v>65</v>
      </c>
      <c r="O27" s="170"/>
    </row>
    <row r="28" spans="1:16">
      <c r="A28" s="178"/>
      <c r="B28" s="172" t="s">
        <v>106</v>
      </c>
      <c r="C28" s="115">
        <f>C26/C27*100</f>
        <v>84.285714285714292</v>
      </c>
      <c r="D28" s="115">
        <f>D26/D27*100</f>
        <v>83</v>
      </c>
      <c r="E28" s="115">
        <f>E26/E27*100</f>
        <v>84</v>
      </c>
      <c r="F28" s="115">
        <f>F26/F27*100</f>
        <v>89.333333333333329</v>
      </c>
      <c r="G28" s="115">
        <f t="shared" ref="G28:N28" si="1">G26/G27*100</f>
        <v>88.571428571428569</v>
      </c>
      <c r="H28" s="115">
        <f t="shared" si="1"/>
        <v>78.666666666666657</v>
      </c>
      <c r="I28" s="115">
        <f t="shared" si="1"/>
        <v>95</v>
      </c>
      <c r="J28" s="115">
        <f t="shared" si="1"/>
        <v>81</v>
      </c>
      <c r="K28" s="115">
        <f t="shared" si="1"/>
        <v>68</v>
      </c>
      <c r="L28" s="115">
        <f t="shared" si="1"/>
        <v>91.578947368421055</v>
      </c>
      <c r="M28" s="115">
        <f t="shared" si="1"/>
        <v>67.368421052631575</v>
      </c>
      <c r="N28" s="115">
        <f t="shared" si="1"/>
        <v>78.461538461538467</v>
      </c>
      <c r="O28" s="170">
        <f>(C28+D28+E28+F28+G28+H28+I28+J28+K28+L28+M28+N28)/12</f>
        <v>82.438837478311157</v>
      </c>
    </row>
    <row r="29" spans="1:16">
      <c r="B29" s="172" t="s">
        <v>134</v>
      </c>
      <c r="C29" s="167">
        <v>4</v>
      </c>
      <c r="D29" s="46">
        <v>5</v>
      </c>
      <c r="E29" s="46">
        <v>4</v>
      </c>
      <c r="F29" s="46">
        <v>3</v>
      </c>
      <c r="G29" s="110">
        <v>3</v>
      </c>
      <c r="H29" s="46">
        <v>7</v>
      </c>
      <c r="I29" s="46">
        <v>1</v>
      </c>
      <c r="J29" s="46">
        <v>6</v>
      </c>
      <c r="K29" s="46">
        <v>9</v>
      </c>
      <c r="L29" s="46">
        <v>2</v>
      </c>
      <c r="M29" s="46">
        <v>10</v>
      </c>
      <c r="N29" s="46">
        <v>8</v>
      </c>
      <c r="O29" s="170"/>
    </row>
    <row r="30" spans="1:16" hidden="1">
      <c r="B30" s="65" t="s">
        <v>128</v>
      </c>
      <c r="C30" s="11">
        <v>3</v>
      </c>
      <c r="D30" s="39">
        <v>5</v>
      </c>
      <c r="E30" s="39">
        <v>1</v>
      </c>
      <c r="F30" s="39">
        <v>1</v>
      </c>
      <c r="G30" s="109">
        <v>8</v>
      </c>
      <c r="H30" s="39">
        <v>9</v>
      </c>
      <c r="I30" s="39">
        <v>1</v>
      </c>
      <c r="J30" s="39">
        <v>4</v>
      </c>
      <c r="K30" s="39">
        <v>2</v>
      </c>
      <c r="L30" s="39">
        <v>6</v>
      </c>
      <c r="M30" s="39">
        <v>7</v>
      </c>
      <c r="N30" s="39">
        <v>6</v>
      </c>
    </row>
    <row r="31" spans="1:16" hidden="1">
      <c r="B31" s="65" t="s">
        <v>127</v>
      </c>
      <c r="C31" s="72">
        <v>8</v>
      </c>
      <c r="D31" s="46">
        <v>7</v>
      </c>
      <c r="E31" s="46">
        <v>3</v>
      </c>
      <c r="F31" s="46">
        <v>4</v>
      </c>
      <c r="G31" s="110"/>
      <c r="H31" s="46">
        <v>9</v>
      </c>
      <c r="I31" s="46">
        <v>1</v>
      </c>
      <c r="J31" s="46">
        <v>2</v>
      </c>
      <c r="K31" s="46">
        <v>10</v>
      </c>
      <c r="L31" s="46">
        <v>6</v>
      </c>
      <c r="M31" s="46">
        <v>7</v>
      </c>
      <c r="N31" s="46">
        <v>5</v>
      </c>
    </row>
  </sheetData>
  <mergeCells count="2">
    <mergeCell ref="B1:N1"/>
    <mergeCell ref="A25:A28"/>
  </mergeCells>
  <phoneticPr fontId="3" type="noConversion"/>
  <pageMargins left="0.59055118110236227" right="0.39370078740157483" top="0.19685039370078741" bottom="0.19685039370078741" header="0.11811023622047245" footer="0.19685039370078741"/>
  <pageSetup paperSize="9" scale="56" orientation="portrait" r:id="rId1"/>
  <headerFooter alignWithMargins="0"/>
  <rowBreaks count="1" manualBreakCount="1">
    <brk id="13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F18"/>
  <sheetViews>
    <sheetView workbookViewId="0">
      <selection activeCell="C26" sqref="C26"/>
    </sheetView>
  </sheetViews>
  <sheetFormatPr defaultRowHeight="12.75"/>
  <cols>
    <col min="1" max="2" width="7.140625" style="7" customWidth="1"/>
    <col min="3" max="3" width="33.140625" customWidth="1"/>
    <col min="4" max="4" width="17.28515625" customWidth="1"/>
    <col min="5" max="5" width="19.28515625" style="80" customWidth="1"/>
    <col min="6" max="6" width="9.140625" style="80"/>
  </cols>
  <sheetData>
    <row r="1" spans="1:6" ht="12.75" customHeight="1"/>
    <row r="2" spans="1:6" s="6" customFormat="1" ht="82.5" customHeight="1">
      <c r="A2" s="8" t="s">
        <v>14</v>
      </c>
      <c r="B2" s="17" t="s">
        <v>66</v>
      </c>
      <c r="C2" s="10" t="s">
        <v>15</v>
      </c>
      <c r="D2" s="5" t="s">
        <v>45</v>
      </c>
      <c r="E2" s="86" t="s">
        <v>124</v>
      </c>
      <c r="F2" s="181"/>
    </row>
    <row r="3" spans="1:6" ht="17.25" customHeight="1">
      <c r="A3" s="1">
        <v>1</v>
      </c>
      <c r="B3" s="15"/>
      <c r="C3" s="1" t="s">
        <v>53</v>
      </c>
      <c r="D3" s="1">
        <v>3</v>
      </c>
      <c r="E3" s="88">
        <v>4</v>
      </c>
    </row>
    <row r="4" spans="1:6" ht="63" hidden="1" customHeight="1">
      <c r="A4" s="1" t="s">
        <v>0</v>
      </c>
      <c r="B4" s="15"/>
      <c r="C4" s="3" t="s">
        <v>1</v>
      </c>
      <c r="D4" s="3"/>
      <c r="E4" s="114"/>
    </row>
    <row r="5" spans="1:6" ht="18.75" customHeight="1">
      <c r="A5" s="145" t="s">
        <v>114</v>
      </c>
      <c r="B5" s="176">
        <v>5</v>
      </c>
      <c r="C5" s="76">
        <f>E5/D5</f>
        <v>0</v>
      </c>
      <c r="D5" s="120">
        <f>Р2!D5</f>
        <v>198</v>
      </c>
      <c r="E5" s="175">
        <v>0</v>
      </c>
    </row>
    <row r="6" spans="1:6" ht="17.25" customHeight="1">
      <c r="A6" s="145" t="s">
        <v>37</v>
      </c>
      <c r="B6" s="176">
        <v>5</v>
      </c>
      <c r="C6" s="76">
        <f t="shared" ref="C6:C16" si="0">E6/D6</f>
        <v>7.6076785537455372E-4</v>
      </c>
      <c r="D6" s="58">
        <f>Р2!D6</f>
        <v>719010.4</v>
      </c>
      <c r="E6" s="175">
        <v>547</v>
      </c>
    </row>
    <row r="7" spans="1:6" ht="17.25" customHeight="1">
      <c r="A7" s="145" t="s">
        <v>115</v>
      </c>
      <c r="B7" s="176">
        <v>4</v>
      </c>
      <c r="C7" s="76">
        <f t="shared" si="0"/>
        <v>1.2850574411506568E-2</v>
      </c>
      <c r="D7" s="58">
        <f>Р2!D7</f>
        <v>15267.8</v>
      </c>
      <c r="E7" s="175">
        <v>196.2</v>
      </c>
    </row>
    <row r="8" spans="1:6" ht="17.25" customHeight="1">
      <c r="A8" s="145" t="s">
        <v>38</v>
      </c>
      <c r="B8" s="134">
        <v>5</v>
      </c>
      <c r="C8" s="76">
        <f t="shared" si="0"/>
        <v>1.0915934207481345E-4</v>
      </c>
      <c r="D8" s="58">
        <f>Р2!D8</f>
        <v>22902.3</v>
      </c>
      <c r="E8" s="175">
        <v>2.5</v>
      </c>
    </row>
    <row r="9" spans="1:6" s="80" customFormat="1" ht="17.25" customHeight="1">
      <c r="A9" s="145" t="s">
        <v>126</v>
      </c>
      <c r="B9" s="134">
        <v>4</v>
      </c>
      <c r="C9" s="128">
        <f t="shared" si="0"/>
        <v>1.9975051436162457E-2</v>
      </c>
      <c r="D9" s="89">
        <f>Р2!D9</f>
        <v>6172.7</v>
      </c>
      <c r="E9" s="175">
        <v>123.3</v>
      </c>
    </row>
    <row r="10" spans="1:6" ht="17.25" customHeight="1">
      <c r="A10" s="145" t="s">
        <v>116</v>
      </c>
      <c r="B10" s="134">
        <v>2</v>
      </c>
      <c r="C10" s="76">
        <f t="shared" si="0"/>
        <v>0.12479060484014685</v>
      </c>
      <c r="D10" s="58">
        <f>Р2!D10</f>
        <v>11222.8</v>
      </c>
      <c r="E10" s="175">
        <v>1400.5</v>
      </c>
    </row>
    <row r="11" spans="1:6" ht="17.25" customHeight="1">
      <c r="A11" s="145" t="s">
        <v>49</v>
      </c>
      <c r="B11" s="134">
        <v>5</v>
      </c>
      <c r="C11" s="76">
        <f t="shared" si="0"/>
        <v>0</v>
      </c>
      <c r="D11" s="58">
        <f>Р2!D11</f>
        <v>191851.2</v>
      </c>
      <c r="E11" s="175">
        <v>0</v>
      </c>
    </row>
    <row r="12" spans="1:6" ht="17.25" customHeight="1">
      <c r="A12" s="145" t="s">
        <v>40</v>
      </c>
      <c r="B12" s="134">
        <v>4</v>
      </c>
      <c r="C12" s="76">
        <f t="shared" si="0"/>
        <v>1.1914270590937691E-2</v>
      </c>
      <c r="D12" s="58">
        <f>Р2!D12</f>
        <v>2503225</v>
      </c>
      <c r="E12" s="175">
        <v>29824.1</v>
      </c>
    </row>
    <row r="13" spans="1:6" s="80" customFormat="1" ht="17.25" customHeight="1">
      <c r="A13" s="145" t="s">
        <v>41</v>
      </c>
      <c r="B13" s="134">
        <v>1</v>
      </c>
      <c r="C13" s="128">
        <f t="shared" si="0"/>
        <v>0.19203119223789997</v>
      </c>
      <c r="D13" s="89">
        <f>Р2!D13</f>
        <v>1527277.4</v>
      </c>
      <c r="E13" s="175">
        <v>293284.90000000002</v>
      </c>
    </row>
    <row r="14" spans="1:6" ht="17.25" customHeight="1">
      <c r="A14" s="145" t="s">
        <v>42</v>
      </c>
      <c r="B14" s="134">
        <v>4</v>
      </c>
      <c r="C14" s="76">
        <f t="shared" si="0"/>
        <v>2.1504712660651196E-2</v>
      </c>
      <c r="D14" s="58">
        <f>Р2!D14</f>
        <v>1151928.8999999999</v>
      </c>
      <c r="E14" s="175">
        <v>24771.9</v>
      </c>
    </row>
    <row r="15" spans="1:6" s="80" customFormat="1" ht="17.25" customHeight="1">
      <c r="A15" s="145" t="s">
        <v>43</v>
      </c>
      <c r="B15" s="134">
        <v>4</v>
      </c>
      <c r="C15" s="128">
        <f t="shared" si="0"/>
        <v>2.631903175323024E-3</v>
      </c>
      <c r="D15" s="89">
        <f>Р2!D15</f>
        <v>38147.300000000003</v>
      </c>
      <c r="E15" s="175">
        <v>100.4</v>
      </c>
    </row>
    <row r="16" spans="1:6" ht="17.25" customHeight="1">
      <c r="A16" s="145" t="s">
        <v>44</v>
      </c>
      <c r="B16" s="134">
        <v>1</v>
      </c>
      <c r="C16" s="76">
        <f t="shared" si="0"/>
        <v>0.16558598258314972</v>
      </c>
      <c r="D16" s="58">
        <f>Р2!D16</f>
        <v>4765.5</v>
      </c>
      <c r="E16" s="175">
        <v>789.1</v>
      </c>
    </row>
    <row r="17" spans="2:4">
      <c r="B17" s="47">
        <f>SUM(B5:B16)/12</f>
        <v>3.6666666666666665</v>
      </c>
      <c r="C17" s="7" t="s">
        <v>100</v>
      </c>
      <c r="D17" s="24"/>
    </row>
    <row r="18" spans="2:4">
      <c r="D18" s="67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zoomScaleNormal="100" workbookViewId="0">
      <selection activeCell="C11" sqref="C11"/>
    </sheetView>
  </sheetViews>
  <sheetFormatPr defaultRowHeight="12.75"/>
  <cols>
    <col min="1" max="2" width="6.85546875" style="7" customWidth="1"/>
    <col min="3" max="3" width="36.7109375" customWidth="1"/>
    <col min="4" max="4" width="19.42578125" customWidth="1"/>
    <col min="5" max="5" width="16.140625" customWidth="1"/>
  </cols>
  <sheetData>
    <row r="1" spans="1:5" ht="12.75" customHeight="1"/>
    <row r="2" spans="1:5" s="6" customFormat="1" ht="81.75" customHeight="1">
      <c r="A2" s="8" t="s">
        <v>16</v>
      </c>
      <c r="B2" s="17" t="s">
        <v>66</v>
      </c>
      <c r="C2" s="10" t="s">
        <v>17</v>
      </c>
      <c r="D2" s="5" t="s">
        <v>61</v>
      </c>
      <c r="E2" s="5" t="s">
        <v>62</v>
      </c>
    </row>
    <row r="3" spans="1:5" ht="16.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8.75" customHeight="1">
      <c r="A5" s="1" t="s">
        <v>114</v>
      </c>
      <c r="B5" s="1">
        <v>5</v>
      </c>
      <c r="C5" s="3"/>
      <c r="D5" s="1" t="s">
        <v>101</v>
      </c>
      <c r="E5" s="3"/>
    </row>
    <row r="6" spans="1:5" ht="18" customHeight="1">
      <c r="A6" s="61" t="s">
        <v>37</v>
      </c>
      <c r="B6" s="1">
        <v>5</v>
      </c>
      <c r="C6" s="3"/>
      <c r="D6" s="1" t="s">
        <v>101</v>
      </c>
      <c r="E6" s="1"/>
    </row>
    <row r="7" spans="1:5" ht="18" customHeight="1">
      <c r="A7" s="61" t="s">
        <v>115</v>
      </c>
      <c r="B7" s="1">
        <v>5</v>
      </c>
      <c r="C7" s="3"/>
      <c r="D7" s="1" t="s">
        <v>101</v>
      </c>
      <c r="E7" s="1"/>
    </row>
    <row r="8" spans="1:5" ht="18" customHeight="1">
      <c r="A8" s="130" t="s">
        <v>38</v>
      </c>
      <c r="B8" s="1">
        <v>5</v>
      </c>
      <c r="C8" s="3"/>
      <c r="D8" s="1" t="s">
        <v>101</v>
      </c>
      <c r="E8" s="1"/>
    </row>
    <row r="9" spans="1:5" ht="18" customHeight="1">
      <c r="A9" s="130" t="s">
        <v>126</v>
      </c>
      <c r="B9" s="1">
        <v>5</v>
      </c>
      <c r="C9" s="3"/>
      <c r="D9" s="1" t="s">
        <v>101</v>
      </c>
      <c r="E9" s="1"/>
    </row>
    <row r="10" spans="1:5" ht="18" customHeight="1">
      <c r="A10" s="130" t="s">
        <v>116</v>
      </c>
      <c r="B10" s="1">
        <v>5</v>
      </c>
      <c r="C10" s="3"/>
      <c r="D10" s="1" t="s">
        <v>101</v>
      </c>
      <c r="E10" s="1"/>
    </row>
    <row r="11" spans="1:5" ht="18" customHeight="1">
      <c r="A11" s="130" t="s">
        <v>49</v>
      </c>
      <c r="B11" s="1">
        <v>5</v>
      </c>
      <c r="C11" s="3"/>
      <c r="D11" s="1" t="s">
        <v>101</v>
      </c>
      <c r="E11" s="1"/>
    </row>
    <row r="12" spans="1:5" ht="18" customHeight="1">
      <c r="A12" s="130" t="s">
        <v>40</v>
      </c>
      <c r="B12" s="1">
        <v>5</v>
      </c>
      <c r="C12" s="3"/>
      <c r="D12" s="1" t="s">
        <v>101</v>
      </c>
      <c r="E12" s="1"/>
    </row>
    <row r="13" spans="1:5" ht="18" customHeight="1">
      <c r="A13" s="130" t="s">
        <v>41</v>
      </c>
      <c r="B13" s="1">
        <v>5</v>
      </c>
      <c r="C13" s="3"/>
      <c r="D13" s="1" t="s">
        <v>101</v>
      </c>
      <c r="E13" s="1"/>
    </row>
    <row r="14" spans="1:5" ht="18" customHeight="1">
      <c r="A14" s="130" t="s">
        <v>42</v>
      </c>
      <c r="B14" s="1">
        <v>5</v>
      </c>
      <c r="C14" s="3"/>
      <c r="D14" s="1" t="s">
        <v>101</v>
      </c>
      <c r="E14" s="1"/>
    </row>
    <row r="15" spans="1:5" ht="18" customHeight="1">
      <c r="A15" s="130" t="s">
        <v>43</v>
      </c>
      <c r="B15" s="1">
        <v>5</v>
      </c>
      <c r="C15" s="3"/>
      <c r="D15" s="1" t="s">
        <v>101</v>
      </c>
      <c r="E15" s="1"/>
    </row>
    <row r="16" spans="1:5" ht="18" customHeight="1">
      <c r="A16" s="130" t="s">
        <v>44</v>
      </c>
      <c r="B16" s="1">
        <v>5</v>
      </c>
      <c r="C16" s="3"/>
      <c r="D16" s="1" t="s">
        <v>101</v>
      </c>
      <c r="E16" s="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zoomScaleNormal="100" workbookViewId="0">
      <selection activeCell="B12" sqref="B12"/>
    </sheetView>
  </sheetViews>
  <sheetFormatPr defaultRowHeight="12.75"/>
  <cols>
    <col min="1" max="2" width="7.5703125" style="7" customWidth="1"/>
    <col min="3" max="3" width="37.5703125" customWidth="1"/>
    <col min="4" max="4" width="18.140625" style="80" customWidth="1"/>
    <col min="5" max="5" width="16.140625" customWidth="1"/>
    <col min="6" max="6" width="18.42578125" customWidth="1"/>
  </cols>
  <sheetData>
    <row r="1" spans="1:5" ht="12.75" customHeight="1"/>
    <row r="2" spans="1:5" s="6" customFormat="1" ht="98.25" customHeight="1">
      <c r="A2" s="8" t="s">
        <v>18</v>
      </c>
      <c r="B2" s="17" t="s">
        <v>66</v>
      </c>
      <c r="C2" s="10" t="s">
        <v>19</v>
      </c>
      <c r="D2" s="86" t="s">
        <v>131</v>
      </c>
      <c r="E2" s="5" t="s">
        <v>132</v>
      </c>
    </row>
    <row r="3" spans="1:5" ht="16.5" customHeight="1">
      <c r="A3" s="1">
        <v>1</v>
      </c>
      <c r="B3" s="1"/>
      <c r="C3" s="1" t="s">
        <v>63</v>
      </c>
      <c r="D3" s="88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114"/>
      <c r="E4" s="3"/>
    </row>
    <row r="5" spans="1:5" ht="18" customHeight="1">
      <c r="A5" s="28" t="s">
        <v>114</v>
      </c>
      <c r="B5" s="28">
        <v>5</v>
      </c>
      <c r="C5" s="28">
        <f t="shared" ref="C5:C10" si="0">E5-D5</f>
        <v>0</v>
      </c>
      <c r="D5" s="173">
        <v>0</v>
      </c>
      <c r="E5" s="120">
        <v>0</v>
      </c>
    </row>
    <row r="6" spans="1:5" ht="18" customHeight="1">
      <c r="A6" s="51" t="s">
        <v>37</v>
      </c>
      <c r="B6" s="51">
        <v>2</v>
      </c>
      <c r="C6" s="1">
        <f t="shared" si="0"/>
        <v>0</v>
      </c>
      <c r="D6" s="77">
        <v>9.5</v>
      </c>
      <c r="E6" s="77">
        <v>9.5</v>
      </c>
    </row>
    <row r="7" spans="1:5" ht="18" customHeight="1">
      <c r="A7" s="51" t="s">
        <v>115</v>
      </c>
      <c r="B7" s="51">
        <v>5</v>
      </c>
      <c r="C7" s="1">
        <f t="shared" si="0"/>
        <v>0</v>
      </c>
      <c r="D7" s="77">
        <v>0</v>
      </c>
      <c r="E7" s="77">
        <v>0</v>
      </c>
    </row>
    <row r="8" spans="1:5" ht="18" customHeight="1">
      <c r="A8" s="132" t="s">
        <v>38</v>
      </c>
      <c r="B8" s="51">
        <v>0</v>
      </c>
      <c r="C8" s="1">
        <f t="shared" si="0"/>
        <v>40.1</v>
      </c>
      <c r="D8" s="77">
        <v>0</v>
      </c>
      <c r="E8" s="77">
        <v>40.1</v>
      </c>
    </row>
    <row r="9" spans="1:5" ht="18" customHeight="1">
      <c r="A9" s="132" t="s">
        <v>126</v>
      </c>
      <c r="B9" s="51">
        <v>5</v>
      </c>
      <c r="C9" s="1">
        <f t="shared" si="0"/>
        <v>0</v>
      </c>
      <c r="D9" s="77">
        <v>0</v>
      </c>
      <c r="E9" s="77">
        <v>0</v>
      </c>
    </row>
    <row r="10" spans="1:5" ht="18" customHeight="1">
      <c r="A10" s="132" t="s">
        <v>116</v>
      </c>
      <c r="B10" s="51">
        <v>5</v>
      </c>
      <c r="C10" s="1">
        <f t="shared" si="0"/>
        <v>0</v>
      </c>
      <c r="D10" s="77">
        <v>0</v>
      </c>
      <c r="E10" s="77">
        <v>0</v>
      </c>
    </row>
    <row r="11" spans="1:5" ht="18" customHeight="1">
      <c r="A11" s="132" t="s">
        <v>49</v>
      </c>
      <c r="B11" s="132">
        <v>4</v>
      </c>
      <c r="C11" s="1">
        <f t="shared" ref="C11:C16" si="1">E11-D11</f>
        <v>-733.6</v>
      </c>
      <c r="D11" s="77">
        <v>899.1</v>
      </c>
      <c r="E11" s="77">
        <v>165.5</v>
      </c>
    </row>
    <row r="12" spans="1:5" ht="18" customHeight="1">
      <c r="A12" s="132" t="s">
        <v>40</v>
      </c>
      <c r="B12" s="51">
        <v>0</v>
      </c>
      <c r="C12" s="1">
        <f t="shared" si="1"/>
        <v>39898.799999999996</v>
      </c>
      <c r="D12" s="77">
        <v>15140.9</v>
      </c>
      <c r="E12" s="77">
        <v>55039.7</v>
      </c>
    </row>
    <row r="13" spans="1:5" ht="18" customHeight="1">
      <c r="A13" s="132" t="s">
        <v>41</v>
      </c>
      <c r="B13" s="51">
        <v>0</v>
      </c>
      <c r="C13" s="1">
        <f t="shared" si="1"/>
        <v>276255.8</v>
      </c>
      <c r="D13" s="77">
        <v>177496.7</v>
      </c>
      <c r="E13" s="77">
        <v>453752.5</v>
      </c>
    </row>
    <row r="14" spans="1:5" ht="18" customHeight="1">
      <c r="A14" s="132" t="s">
        <v>42</v>
      </c>
      <c r="B14" s="51">
        <v>5</v>
      </c>
      <c r="C14" s="1">
        <f t="shared" si="1"/>
        <v>-1328</v>
      </c>
      <c r="D14" s="77">
        <v>1328</v>
      </c>
      <c r="E14" s="77">
        <v>0</v>
      </c>
    </row>
    <row r="15" spans="1:5" ht="18" customHeight="1">
      <c r="A15" s="132" t="s">
        <v>43</v>
      </c>
      <c r="B15" s="51">
        <v>0</v>
      </c>
      <c r="C15" s="1">
        <f t="shared" si="1"/>
        <v>12.5</v>
      </c>
      <c r="D15" s="77">
        <v>27.9</v>
      </c>
      <c r="E15" s="77">
        <v>40.4</v>
      </c>
    </row>
    <row r="16" spans="1:5" ht="18" customHeight="1">
      <c r="A16" s="132" t="s">
        <v>44</v>
      </c>
      <c r="B16" s="51">
        <v>0</v>
      </c>
      <c r="C16" s="1">
        <f t="shared" si="1"/>
        <v>1.5</v>
      </c>
      <c r="D16" s="77">
        <v>40.9</v>
      </c>
      <c r="E16" s="77">
        <v>42.4</v>
      </c>
    </row>
    <row r="17" spans="2:3">
      <c r="B17" s="47">
        <f>SUM(B5:B16)/12</f>
        <v>2.5833333333333335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zoomScaleNormal="100" workbookViewId="0">
      <selection activeCell="A5" sqref="A5:B16"/>
    </sheetView>
  </sheetViews>
  <sheetFormatPr defaultRowHeight="12.75"/>
  <cols>
    <col min="1" max="2" width="7.7109375" style="7" customWidth="1"/>
    <col min="3" max="3" width="37.42578125" customWidth="1"/>
    <col min="4" max="5" width="16.140625" customWidth="1"/>
  </cols>
  <sheetData>
    <row r="1" spans="1:5" ht="12.75" customHeight="1"/>
    <row r="2" spans="1:5" s="6" customFormat="1" ht="84" customHeight="1">
      <c r="A2" s="8" t="s">
        <v>20</v>
      </c>
      <c r="B2" s="17" t="s">
        <v>66</v>
      </c>
      <c r="C2" s="10" t="s">
        <v>21</v>
      </c>
      <c r="D2" s="5" t="s">
        <v>61</v>
      </c>
      <c r="E2" s="5" t="s">
        <v>62</v>
      </c>
    </row>
    <row r="3" spans="1:5" ht="16.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6.5" customHeight="1">
      <c r="A5" s="1" t="s">
        <v>114</v>
      </c>
      <c r="B5" s="1">
        <v>5</v>
      </c>
      <c r="C5" s="3"/>
      <c r="D5" s="1" t="s">
        <v>101</v>
      </c>
      <c r="E5" s="3"/>
    </row>
    <row r="6" spans="1:5" ht="16.5" customHeight="1">
      <c r="A6" s="51" t="s">
        <v>37</v>
      </c>
      <c r="B6" s="1">
        <v>5</v>
      </c>
      <c r="C6" s="3"/>
      <c r="D6" s="1" t="s">
        <v>101</v>
      </c>
      <c r="E6" s="1"/>
    </row>
    <row r="7" spans="1:5" ht="16.5" customHeight="1">
      <c r="A7" s="51" t="s">
        <v>115</v>
      </c>
      <c r="B7" s="1">
        <v>5</v>
      </c>
      <c r="C7" s="3"/>
      <c r="D7" s="1" t="s">
        <v>101</v>
      </c>
      <c r="E7" s="1"/>
    </row>
    <row r="8" spans="1:5" ht="16.5" customHeight="1">
      <c r="A8" s="132" t="s">
        <v>38</v>
      </c>
      <c r="B8" s="1">
        <v>5</v>
      </c>
      <c r="C8" s="3"/>
      <c r="D8" s="1" t="s">
        <v>101</v>
      </c>
      <c r="E8" s="1"/>
    </row>
    <row r="9" spans="1:5" ht="16.5" customHeight="1">
      <c r="A9" s="132" t="s">
        <v>126</v>
      </c>
      <c r="B9" s="1">
        <v>5</v>
      </c>
      <c r="C9" s="3"/>
      <c r="D9" s="1" t="s">
        <v>101</v>
      </c>
      <c r="E9" s="1"/>
    </row>
    <row r="10" spans="1:5" ht="16.5" customHeight="1">
      <c r="A10" s="132" t="s">
        <v>116</v>
      </c>
      <c r="B10" s="1">
        <v>5</v>
      </c>
      <c r="C10" s="3"/>
      <c r="D10" s="1" t="s">
        <v>101</v>
      </c>
      <c r="E10" s="1"/>
    </row>
    <row r="11" spans="1:5" ht="16.5" customHeight="1">
      <c r="A11" s="132" t="s">
        <v>49</v>
      </c>
      <c r="B11" s="1">
        <v>5</v>
      </c>
      <c r="C11" s="3"/>
      <c r="D11" s="1" t="s">
        <v>101</v>
      </c>
      <c r="E11" s="1"/>
    </row>
    <row r="12" spans="1:5" ht="16.5" customHeight="1">
      <c r="A12" s="132" t="s">
        <v>40</v>
      </c>
      <c r="B12" s="1">
        <v>5</v>
      </c>
      <c r="C12" s="3"/>
      <c r="D12" s="1" t="s">
        <v>101</v>
      </c>
      <c r="E12" s="1"/>
    </row>
    <row r="13" spans="1:5" ht="16.5" customHeight="1">
      <c r="A13" s="132" t="s">
        <v>41</v>
      </c>
      <c r="B13" s="1">
        <v>5</v>
      </c>
      <c r="C13" s="3"/>
      <c r="D13" s="1" t="s">
        <v>101</v>
      </c>
      <c r="E13" s="1"/>
    </row>
    <row r="14" spans="1:5" ht="16.5" customHeight="1">
      <c r="A14" s="132" t="s">
        <v>42</v>
      </c>
      <c r="B14" s="1">
        <v>5</v>
      </c>
      <c r="C14" s="3"/>
      <c r="D14" s="1" t="s">
        <v>101</v>
      </c>
      <c r="E14" s="1"/>
    </row>
    <row r="15" spans="1:5" ht="16.5" customHeight="1">
      <c r="A15" s="132" t="s">
        <v>43</v>
      </c>
      <c r="B15" s="1">
        <v>5</v>
      </c>
      <c r="C15" s="3"/>
      <c r="D15" s="1" t="s">
        <v>101</v>
      </c>
      <c r="E15" s="1"/>
    </row>
    <row r="16" spans="1:5" ht="16.5" customHeight="1">
      <c r="A16" s="132" t="s">
        <v>44</v>
      </c>
      <c r="B16" s="1">
        <v>5</v>
      </c>
      <c r="C16" s="4"/>
      <c r="D16" s="1" t="s">
        <v>101</v>
      </c>
      <c r="E16" s="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AB35"/>
  <sheetViews>
    <sheetView view="pageBreakPreview" zoomScale="90" zoomScaleNormal="100" workbookViewId="0">
      <selection activeCell="A30" sqref="A30:N30"/>
    </sheetView>
  </sheetViews>
  <sheetFormatPr defaultRowHeight="12.75"/>
  <cols>
    <col min="1" max="1" width="8.28515625" style="27" customWidth="1"/>
    <col min="2" max="2" width="8" style="27" customWidth="1"/>
    <col min="3" max="3" width="21.7109375" style="24" customWidth="1"/>
    <col min="4" max="4" width="14.28515625" style="24" customWidth="1"/>
    <col min="5" max="6" width="9.5703125" style="81" customWidth="1"/>
    <col min="7" max="7" width="10.42578125" style="81" bestFit="1" customWidth="1"/>
    <col min="8" max="14" width="9.28515625" style="81" bestFit="1" customWidth="1"/>
    <col min="15" max="17" width="9.140625" style="81"/>
    <col min="18" max="18" width="10.5703125" style="81" customWidth="1"/>
    <col min="19" max="19" width="10.85546875" style="81" customWidth="1"/>
    <col min="20" max="28" width="9.140625" style="81"/>
    <col min="29" max="16384" width="9.140625" style="24"/>
  </cols>
  <sheetData>
    <row r="1" spans="1:28" ht="26.25" customHeight="1">
      <c r="A1" s="179" t="s">
        <v>23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8" s="32" customFormat="1" ht="70.5" customHeight="1">
      <c r="A2" s="30" t="s">
        <v>22</v>
      </c>
      <c r="B2" s="31" t="s">
        <v>66</v>
      </c>
      <c r="C2" s="37" t="s">
        <v>98</v>
      </c>
      <c r="D2" s="37" t="s">
        <v>64</v>
      </c>
      <c r="E2" s="182" t="s">
        <v>84</v>
      </c>
      <c r="F2" s="183"/>
      <c r="G2" s="182" t="s">
        <v>87</v>
      </c>
      <c r="H2" s="183"/>
      <c r="I2" s="182" t="s">
        <v>88</v>
      </c>
      <c r="J2" s="183"/>
      <c r="K2" s="182" t="s">
        <v>89</v>
      </c>
      <c r="L2" s="183"/>
      <c r="M2" s="182" t="s">
        <v>90</v>
      </c>
      <c r="N2" s="183"/>
      <c r="O2" s="182" t="s">
        <v>91</v>
      </c>
      <c r="P2" s="183"/>
      <c r="Q2" s="182" t="s">
        <v>92</v>
      </c>
      <c r="R2" s="183"/>
      <c r="S2" s="182" t="s">
        <v>93</v>
      </c>
      <c r="T2" s="183"/>
      <c r="U2" s="182" t="s">
        <v>94</v>
      </c>
      <c r="V2" s="183"/>
      <c r="W2" s="182" t="s">
        <v>95</v>
      </c>
      <c r="X2" s="183"/>
      <c r="Y2" s="182" t="s">
        <v>96</v>
      </c>
      <c r="Z2" s="183"/>
      <c r="AA2" s="182" t="s">
        <v>97</v>
      </c>
      <c r="AB2" s="183"/>
    </row>
    <row r="3" spans="1:28" ht="15" customHeight="1">
      <c r="A3" s="28">
        <v>1</v>
      </c>
      <c r="B3" s="28"/>
      <c r="C3" s="28" t="s">
        <v>109</v>
      </c>
      <c r="D3" s="33">
        <v>3</v>
      </c>
      <c r="E3" s="88" t="s">
        <v>85</v>
      </c>
      <c r="F3" s="79" t="s">
        <v>86</v>
      </c>
      <c r="G3" s="88" t="s">
        <v>85</v>
      </c>
      <c r="H3" s="79" t="s">
        <v>86</v>
      </c>
      <c r="I3" s="88" t="s">
        <v>85</v>
      </c>
      <c r="J3" s="79" t="s">
        <v>86</v>
      </c>
      <c r="K3" s="88" t="s">
        <v>85</v>
      </c>
      <c r="L3" s="79" t="s">
        <v>86</v>
      </c>
      <c r="M3" s="88" t="s">
        <v>85</v>
      </c>
      <c r="N3" s="79" t="s">
        <v>86</v>
      </c>
      <c r="O3" s="88" t="s">
        <v>85</v>
      </c>
      <c r="P3" s="79" t="s">
        <v>86</v>
      </c>
      <c r="Q3" s="88" t="s">
        <v>85</v>
      </c>
      <c r="R3" s="79" t="s">
        <v>86</v>
      </c>
      <c r="S3" s="88" t="s">
        <v>85</v>
      </c>
      <c r="T3" s="79" t="s">
        <v>86</v>
      </c>
      <c r="U3" s="88" t="s">
        <v>85</v>
      </c>
      <c r="V3" s="79" t="s">
        <v>86</v>
      </c>
      <c r="W3" s="88" t="s">
        <v>85</v>
      </c>
      <c r="X3" s="79" t="s">
        <v>86</v>
      </c>
      <c r="Y3" s="88" t="s">
        <v>85</v>
      </c>
      <c r="Z3" s="79" t="s">
        <v>86</v>
      </c>
      <c r="AA3" s="88" t="s">
        <v>85</v>
      </c>
      <c r="AB3" s="79" t="s">
        <v>86</v>
      </c>
    </row>
    <row r="4" spans="1:28" ht="63" hidden="1" customHeight="1">
      <c r="A4" s="28" t="s">
        <v>0</v>
      </c>
      <c r="B4" s="28"/>
      <c r="C4" s="34" t="s">
        <v>1</v>
      </c>
      <c r="D4" s="35"/>
      <c r="E4" s="88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18" customHeight="1">
      <c r="A5" s="50" t="s">
        <v>114</v>
      </c>
      <c r="B5" s="131">
        <v>0</v>
      </c>
      <c r="C5" s="163">
        <f>D5/12</f>
        <v>16.5</v>
      </c>
      <c r="D5" s="174">
        <v>198</v>
      </c>
      <c r="E5" s="152">
        <v>0</v>
      </c>
      <c r="F5" s="152">
        <v>5.5</v>
      </c>
      <c r="G5" s="152">
        <f>F5</f>
        <v>5.5</v>
      </c>
      <c r="H5" s="152">
        <v>0</v>
      </c>
      <c r="I5" s="152">
        <f>H5</f>
        <v>0</v>
      </c>
      <c r="J5" s="152">
        <f>I5</f>
        <v>0</v>
      </c>
      <c r="K5" s="152">
        <f>J5</f>
        <v>0</v>
      </c>
      <c r="L5" s="152">
        <v>28.4</v>
      </c>
      <c r="M5" s="152">
        <f>L5</f>
        <v>28.4</v>
      </c>
      <c r="N5" s="152">
        <v>0</v>
      </c>
      <c r="O5" s="152">
        <f>N5</f>
        <v>0</v>
      </c>
      <c r="P5" s="152">
        <v>0</v>
      </c>
      <c r="Q5" s="152">
        <f>P5</f>
        <v>0</v>
      </c>
      <c r="R5" s="152">
        <v>7.1</v>
      </c>
      <c r="S5" s="152">
        <f>R5</f>
        <v>7.1</v>
      </c>
      <c r="T5" s="152">
        <v>7.1</v>
      </c>
      <c r="U5" s="152">
        <f>T5</f>
        <v>7.1</v>
      </c>
      <c r="V5" s="152">
        <v>9.1</v>
      </c>
      <c r="W5" s="152">
        <f t="shared" ref="W5:W16" si="0">V5</f>
        <v>9.1</v>
      </c>
      <c r="X5" s="152">
        <v>7.4</v>
      </c>
      <c r="Y5" s="152">
        <f>X5</f>
        <v>7.4</v>
      </c>
      <c r="Z5" s="152">
        <v>7.4</v>
      </c>
      <c r="AA5" s="152">
        <f>Z5</f>
        <v>7.4</v>
      </c>
      <c r="AB5" s="152">
        <v>0</v>
      </c>
    </row>
    <row r="6" spans="1:28" ht="17.25" customHeight="1">
      <c r="A6" s="61" t="s">
        <v>37</v>
      </c>
      <c r="B6" s="130">
        <v>0</v>
      </c>
      <c r="C6" s="163">
        <f>D6/12</f>
        <v>16968.399999999998</v>
      </c>
      <c r="D6" s="164">
        <v>203620.8</v>
      </c>
      <c r="E6" s="152">
        <v>1408.7</v>
      </c>
      <c r="F6" s="152">
        <v>8719.4</v>
      </c>
      <c r="G6" s="152">
        <f>F6</f>
        <v>8719.4</v>
      </c>
      <c r="H6" s="152">
        <v>10632.8</v>
      </c>
      <c r="I6" s="152">
        <f>H6</f>
        <v>10632.8</v>
      </c>
      <c r="J6" s="152">
        <v>13687.2</v>
      </c>
      <c r="K6" s="152">
        <f>J6</f>
        <v>13687.2</v>
      </c>
      <c r="L6" s="152">
        <v>18848.400000000001</v>
      </c>
      <c r="M6" s="152">
        <f>L6</f>
        <v>18848.400000000001</v>
      </c>
      <c r="N6" s="152">
        <v>53348.3</v>
      </c>
      <c r="O6" s="152">
        <f>N6</f>
        <v>53348.3</v>
      </c>
      <c r="P6" s="152">
        <v>53348.3</v>
      </c>
      <c r="Q6" s="152">
        <f>P6</f>
        <v>53348.3</v>
      </c>
      <c r="R6" s="152">
        <v>71762.3</v>
      </c>
      <c r="S6" s="152">
        <f>R6</f>
        <v>71762.3</v>
      </c>
      <c r="T6" s="152">
        <v>36313</v>
      </c>
      <c r="U6" s="152">
        <f>T6</f>
        <v>36313</v>
      </c>
      <c r="V6" s="152">
        <v>15026.9</v>
      </c>
      <c r="W6" s="152">
        <f t="shared" si="0"/>
        <v>15026.9</v>
      </c>
      <c r="X6" s="152">
        <v>80479</v>
      </c>
      <c r="Y6" s="152">
        <f>X6</f>
        <v>80479</v>
      </c>
      <c r="Z6" s="152">
        <v>82976</v>
      </c>
      <c r="AA6" s="152">
        <f>Z6</f>
        <v>82976</v>
      </c>
      <c r="AB6" s="152">
        <v>4891.3999999999996</v>
      </c>
    </row>
    <row r="7" spans="1:28" ht="17.25" customHeight="1">
      <c r="A7" s="61" t="s">
        <v>115</v>
      </c>
      <c r="B7" s="130">
        <v>5</v>
      </c>
      <c r="C7" s="163">
        <f>D7/12</f>
        <v>481.54166666666669</v>
      </c>
      <c r="D7" s="164">
        <v>5778.5</v>
      </c>
      <c r="E7" s="152">
        <v>25.2</v>
      </c>
      <c r="F7" s="152">
        <v>296.89999999999998</v>
      </c>
      <c r="G7" s="152">
        <f>F7</f>
        <v>296.89999999999998</v>
      </c>
      <c r="H7" s="152">
        <v>314.60000000000002</v>
      </c>
      <c r="I7" s="152">
        <f>H7</f>
        <v>314.60000000000002</v>
      </c>
      <c r="J7" s="152">
        <v>481.5</v>
      </c>
      <c r="K7" s="152">
        <f>J7</f>
        <v>481.5</v>
      </c>
      <c r="L7" s="152">
        <v>453.3</v>
      </c>
      <c r="M7" s="152">
        <f>L7</f>
        <v>453.3</v>
      </c>
      <c r="N7" s="152">
        <v>387.4</v>
      </c>
      <c r="O7" s="152">
        <f>N7</f>
        <v>387.4</v>
      </c>
      <c r="P7" s="152">
        <v>514</v>
      </c>
      <c r="Q7" s="152">
        <f>P7</f>
        <v>514</v>
      </c>
      <c r="R7" s="152">
        <v>450.6</v>
      </c>
      <c r="S7" s="152">
        <f>R7</f>
        <v>450.6</v>
      </c>
      <c r="T7" s="152">
        <v>346.9</v>
      </c>
      <c r="U7" s="152">
        <f>T7</f>
        <v>346.9</v>
      </c>
      <c r="V7" s="152">
        <v>545.4</v>
      </c>
      <c r="W7" s="152">
        <f t="shared" si="0"/>
        <v>545.4</v>
      </c>
      <c r="X7" s="152">
        <v>498.4</v>
      </c>
      <c r="Y7" s="152">
        <f>X7</f>
        <v>498.4</v>
      </c>
      <c r="Z7" s="152">
        <v>481.8</v>
      </c>
      <c r="AA7" s="152">
        <f>Z7</f>
        <v>481.8</v>
      </c>
      <c r="AB7" s="152">
        <v>50.5</v>
      </c>
    </row>
    <row r="8" spans="1:28" ht="17.25" customHeight="1">
      <c r="A8" s="130" t="s">
        <v>38</v>
      </c>
      <c r="B8" s="130">
        <v>5</v>
      </c>
      <c r="C8" s="163">
        <f>D8/12</f>
        <v>1899.4416666666666</v>
      </c>
      <c r="D8" s="164">
        <v>22793.3</v>
      </c>
      <c r="E8" s="152">
        <v>11</v>
      </c>
      <c r="F8" s="152">
        <v>1237.7</v>
      </c>
      <c r="G8" s="152">
        <f>F8</f>
        <v>1237.7</v>
      </c>
      <c r="H8" s="152">
        <v>1228</v>
      </c>
      <c r="I8" s="152">
        <f>H8</f>
        <v>1228</v>
      </c>
      <c r="J8" s="152">
        <v>1494</v>
      </c>
      <c r="K8" s="152">
        <f>J8</f>
        <v>1494</v>
      </c>
      <c r="L8" s="152">
        <v>1285.0999999999999</v>
      </c>
      <c r="M8" s="152">
        <f>L8</f>
        <v>1285.0999999999999</v>
      </c>
      <c r="N8" s="152">
        <v>1296.7</v>
      </c>
      <c r="O8" s="152">
        <f>N8</f>
        <v>1296.7</v>
      </c>
      <c r="P8" s="152">
        <v>1787.5</v>
      </c>
      <c r="Q8" s="152">
        <f>P8</f>
        <v>1787.5</v>
      </c>
      <c r="R8" s="152">
        <v>1197.8</v>
      </c>
      <c r="S8" s="152">
        <f>R8</f>
        <v>1197.8</v>
      </c>
      <c r="T8" s="152">
        <v>1026.3</v>
      </c>
      <c r="U8" s="152">
        <f>T8</f>
        <v>1026.3</v>
      </c>
      <c r="V8" s="152">
        <v>1248.7</v>
      </c>
      <c r="W8" s="152">
        <f t="shared" si="0"/>
        <v>1248.7</v>
      </c>
      <c r="X8" s="152">
        <v>288.39999999999998</v>
      </c>
      <c r="Y8" s="152">
        <f>X8</f>
        <v>288.39999999999998</v>
      </c>
      <c r="Z8" s="152">
        <v>989.6</v>
      </c>
      <c r="AA8" s="152">
        <f>Z8</f>
        <v>989.6</v>
      </c>
      <c r="AB8" s="152">
        <v>44.3</v>
      </c>
    </row>
    <row r="9" spans="1:28" ht="17.25" customHeight="1">
      <c r="A9" s="130" t="s">
        <v>126</v>
      </c>
      <c r="B9" s="130">
        <v>5</v>
      </c>
      <c r="C9" s="163">
        <f t="shared" ref="C9:C16" si="1">D9/12</f>
        <v>407.74166666666662</v>
      </c>
      <c r="D9" s="164">
        <v>4892.8999999999996</v>
      </c>
      <c r="E9" s="152">
        <v>0.8</v>
      </c>
      <c r="F9" s="152">
        <v>268.7</v>
      </c>
      <c r="G9" s="152">
        <f t="shared" ref="G9:G14" si="2">F9</f>
        <v>268.7</v>
      </c>
      <c r="H9" s="152">
        <v>242.6</v>
      </c>
      <c r="I9" s="152">
        <f t="shared" ref="I9:I14" si="3">H9</f>
        <v>242.6</v>
      </c>
      <c r="J9" s="152">
        <v>401.5</v>
      </c>
      <c r="K9" s="152">
        <f t="shared" ref="K9:K14" si="4">J9</f>
        <v>401.5</v>
      </c>
      <c r="L9" s="152">
        <v>461.6</v>
      </c>
      <c r="M9" s="152">
        <f t="shared" ref="M9:M14" si="5">L9</f>
        <v>461.6</v>
      </c>
      <c r="N9" s="152">
        <v>258.3</v>
      </c>
      <c r="O9" s="152">
        <f t="shared" ref="O9:O14" si="6">N9</f>
        <v>258.3</v>
      </c>
      <c r="P9" s="152">
        <v>386.6</v>
      </c>
      <c r="Q9" s="152">
        <f>P9</f>
        <v>386.6</v>
      </c>
      <c r="R9" s="152">
        <v>307.3</v>
      </c>
      <c r="S9" s="152">
        <f t="shared" ref="S9:S14" si="7">R9</f>
        <v>307.3</v>
      </c>
      <c r="T9" s="152">
        <v>316.39999999999998</v>
      </c>
      <c r="U9" s="152">
        <f t="shared" ref="U9:U14" si="8">T9</f>
        <v>316.39999999999998</v>
      </c>
      <c r="V9" s="152">
        <v>410.7</v>
      </c>
      <c r="W9" s="152">
        <f t="shared" si="0"/>
        <v>410.7</v>
      </c>
      <c r="X9" s="152">
        <v>331.5</v>
      </c>
      <c r="Y9" s="152">
        <f t="shared" ref="Y9:Y14" si="9">X9</f>
        <v>331.5</v>
      </c>
      <c r="Z9" s="152">
        <v>249.6</v>
      </c>
      <c r="AA9" s="152">
        <f t="shared" ref="AA9:AA14" si="10">Z9</f>
        <v>249.6</v>
      </c>
      <c r="AB9" s="152">
        <v>0.7</v>
      </c>
    </row>
    <row r="10" spans="1:28" ht="17.25" customHeight="1">
      <c r="A10" s="130" t="s">
        <v>116</v>
      </c>
      <c r="B10" s="130">
        <v>5</v>
      </c>
      <c r="C10" s="163">
        <f t="shared" si="1"/>
        <v>391.56666666666666</v>
      </c>
      <c r="D10" s="164">
        <v>4698.8</v>
      </c>
      <c r="E10" s="152">
        <v>0</v>
      </c>
      <c r="F10" s="152">
        <v>105.8</v>
      </c>
      <c r="G10" s="152">
        <f t="shared" si="2"/>
        <v>105.8</v>
      </c>
      <c r="H10" s="152">
        <v>221.3</v>
      </c>
      <c r="I10" s="152">
        <f t="shared" si="3"/>
        <v>221.3</v>
      </c>
      <c r="J10" s="152">
        <v>275.89999999999998</v>
      </c>
      <c r="K10" s="152">
        <f t="shared" si="4"/>
        <v>275.89999999999998</v>
      </c>
      <c r="L10" s="152">
        <v>188</v>
      </c>
      <c r="M10" s="152">
        <f t="shared" si="5"/>
        <v>188</v>
      </c>
      <c r="N10" s="152">
        <v>164.5</v>
      </c>
      <c r="O10" s="152">
        <f t="shared" si="6"/>
        <v>164.5</v>
      </c>
      <c r="P10" s="152">
        <v>135.80000000000001</v>
      </c>
      <c r="Q10" s="152">
        <f t="shared" ref="Q10:Q16" si="11">P10</f>
        <v>135.80000000000001</v>
      </c>
      <c r="R10" s="152">
        <v>165.7</v>
      </c>
      <c r="S10" s="152">
        <f t="shared" si="7"/>
        <v>165.7</v>
      </c>
      <c r="T10" s="152">
        <v>138.30000000000001</v>
      </c>
      <c r="U10" s="152">
        <f t="shared" si="8"/>
        <v>138.30000000000001</v>
      </c>
      <c r="V10" s="152">
        <v>138.6</v>
      </c>
      <c r="W10" s="152">
        <f t="shared" si="0"/>
        <v>138.6</v>
      </c>
      <c r="X10" s="152">
        <v>151.69999999999999</v>
      </c>
      <c r="Y10" s="152">
        <f t="shared" si="9"/>
        <v>151.69999999999999</v>
      </c>
      <c r="Z10" s="152">
        <v>163.80000000000001</v>
      </c>
      <c r="AA10" s="152">
        <f t="shared" si="10"/>
        <v>163.80000000000001</v>
      </c>
      <c r="AB10" s="152">
        <v>1.2</v>
      </c>
    </row>
    <row r="11" spans="1:28" ht="17.25" customHeight="1">
      <c r="A11" s="130" t="s">
        <v>49</v>
      </c>
      <c r="B11" s="130">
        <v>5</v>
      </c>
      <c r="C11" s="163">
        <f t="shared" si="1"/>
        <v>15340.175000000001</v>
      </c>
      <c r="D11" s="164">
        <v>184082.1</v>
      </c>
      <c r="E11" s="152">
        <v>417.2</v>
      </c>
      <c r="F11" s="152">
        <v>10891.5</v>
      </c>
      <c r="G11" s="152">
        <f t="shared" si="2"/>
        <v>10891.5</v>
      </c>
      <c r="H11" s="152">
        <v>10514.6</v>
      </c>
      <c r="I11" s="152">
        <f t="shared" si="3"/>
        <v>10514.6</v>
      </c>
      <c r="J11" s="152">
        <v>12007.6</v>
      </c>
      <c r="K11" s="152">
        <f t="shared" si="4"/>
        <v>12007.6</v>
      </c>
      <c r="L11" s="152">
        <v>13362.6</v>
      </c>
      <c r="M11" s="152">
        <f t="shared" si="5"/>
        <v>13362.6</v>
      </c>
      <c r="N11" s="152">
        <v>10341.6</v>
      </c>
      <c r="O11" s="152">
        <f t="shared" si="6"/>
        <v>10341.6</v>
      </c>
      <c r="P11" s="152">
        <v>14300.6</v>
      </c>
      <c r="Q11" s="152">
        <f t="shared" si="11"/>
        <v>14300.6</v>
      </c>
      <c r="R11" s="152">
        <v>8096.8</v>
      </c>
      <c r="S11" s="152">
        <f t="shared" si="7"/>
        <v>8096.8</v>
      </c>
      <c r="T11" s="152">
        <v>7730.8</v>
      </c>
      <c r="U11" s="152">
        <f t="shared" si="8"/>
        <v>7730.8</v>
      </c>
      <c r="V11" s="152">
        <v>12101.4</v>
      </c>
      <c r="W11" s="152">
        <f t="shared" si="0"/>
        <v>12101.4</v>
      </c>
      <c r="X11" s="152">
        <v>11276.9</v>
      </c>
      <c r="Y11" s="152">
        <f t="shared" si="9"/>
        <v>11276.9</v>
      </c>
      <c r="Z11" s="152">
        <v>12224.2</v>
      </c>
      <c r="AA11" s="152">
        <f t="shared" si="10"/>
        <v>12224.2</v>
      </c>
      <c r="AB11" s="152">
        <v>814.1</v>
      </c>
    </row>
    <row r="12" spans="1:28" ht="17.25" customHeight="1">
      <c r="A12" s="130" t="s">
        <v>40</v>
      </c>
      <c r="B12" s="130">
        <v>0</v>
      </c>
      <c r="C12" s="163">
        <f t="shared" si="1"/>
        <v>58662.091666666667</v>
      </c>
      <c r="D12" s="164">
        <v>703945.1</v>
      </c>
      <c r="E12" s="152">
        <v>5414.7</v>
      </c>
      <c r="F12" s="152">
        <v>81840.5</v>
      </c>
      <c r="G12" s="152">
        <f t="shared" si="2"/>
        <v>81840.5</v>
      </c>
      <c r="H12" s="152">
        <v>92276.7</v>
      </c>
      <c r="I12" s="152">
        <f t="shared" si="3"/>
        <v>92276.7</v>
      </c>
      <c r="J12" s="152">
        <v>94229.6</v>
      </c>
      <c r="K12" s="152">
        <f t="shared" si="4"/>
        <v>94229.6</v>
      </c>
      <c r="L12" s="152">
        <v>92022.9</v>
      </c>
      <c r="M12" s="152">
        <f t="shared" si="5"/>
        <v>92022.9</v>
      </c>
      <c r="N12" s="152">
        <v>92741</v>
      </c>
      <c r="O12" s="152">
        <f t="shared" si="6"/>
        <v>92741</v>
      </c>
      <c r="P12" s="152">
        <v>97279.2</v>
      </c>
      <c r="Q12" s="152">
        <f t="shared" si="11"/>
        <v>97279.2</v>
      </c>
      <c r="R12" s="152">
        <v>46129.599999999999</v>
      </c>
      <c r="S12" s="152">
        <f t="shared" si="7"/>
        <v>46129.599999999999</v>
      </c>
      <c r="T12" s="152">
        <v>60157.8</v>
      </c>
      <c r="U12" s="152">
        <f t="shared" si="8"/>
        <v>60157.8</v>
      </c>
      <c r="V12" s="152">
        <v>100453.9</v>
      </c>
      <c r="W12" s="152">
        <f t="shared" si="0"/>
        <v>100453.9</v>
      </c>
      <c r="X12" s="152">
        <v>97785.5</v>
      </c>
      <c r="Y12" s="152">
        <f t="shared" si="9"/>
        <v>97785.5</v>
      </c>
      <c r="Z12" s="152">
        <v>95251.1</v>
      </c>
      <c r="AA12" s="152">
        <f t="shared" si="10"/>
        <v>95251.1</v>
      </c>
      <c r="AB12" s="152">
        <v>5880.5</v>
      </c>
    </row>
    <row r="13" spans="1:28" s="80" customFormat="1" ht="17.25" customHeight="1">
      <c r="A13" s="145" t="s">
        <v>41</v>
      </c>
      <c r="B13" s="145">
        <v>0</v>
      </c>
      <c r="C13" s="163">
        <f t="shared" si="1"/>
        <v>17536.958333333332</v>
      </c>
      <c r="D13" s="164">
        <v>210443.5</v>
      </c>
      <c r="E13" s="152">
        <v>1.3</v>
      </c>
      <c r="F13" s="152">
        <v>2159.5</v>
      </c>
      <c r="G13" s="152">
        <f t="shared" si="2"/>
        <v>2159.5</v>
      </c>
      <c r="H13" s="152">
        <v>14006.5</v>
      </c>
      <c r="I13" s="152">
        <f t="shared" si="3"/>
        <v>14006.5</v>
      </c>
      <c r="J13" s="152">
        <v>10006.9</v>
      </c>
      <c r="K13" s="152">
        <f t="shared" si="4"/>
        <v>10006.9</v>
      </c>
      <c r="L13" s="152">
        <v>141554.29999999999</v>
      </c>
      <c r="M13" s="152">
        <f t="shared" si="5"/>
        <v>141554.29999999999</v>
      </c>
      <c r="N13" s="152">
        <v>11793</v>
      </c>
      <c r="O13" s="152">
        <f t="shared" si="6"/>
        <v>11793</v>
      </c>
      <c r="P13" s="152">
        <v>10141.6</v>
      </c>
      <c r="Q13" s="152">
        <f t="shared" si="11"/>
        <v>10141.6</v>
      </c>
      <c r="R13" s="152">
        <v>64158.1</v>
      </c>
      <c r="S13" s="152">
        <f t="shared" si="7"/>
        <v>64158.1</v>
      </c>
      <c r="T13" s="152">
        <v>13177.6</v>
      </c>
      <c r="U13" s="152">
        <f t="shared" si="8"/>
        <v>13177.6</v>
      </c>
      <c r="V13" s="152">
        <v>19410.2</v>
      </c>
      <c r="W13" s="152">
        <f t="shared" si="0"/>
        <v>19410.2</v>
      </c>
      <c r="X13" s="152">
        <v>38263.699999999997</v>
      </c>
      <c r="Y13" s="152">
        <f t="shared" si="9"/>
        <v>38263.699999999997</v>
      </c>
      <c r="Z13" s="152">
        <v>47174.1</v>
      </c>
      <c r="AA13" s="152">
        <f t="shared" si="10"/>
        <v>47174.1</v>
      </c>
      <c r="AB13" s="152">
        <v>8.6999999999999993</v>
      </c>
    </row>
    <row r="14" spans="1:28" s="189" customFormat="1" ht="17.25" customHeight="1">
      <c r="A14" s="185" t="s">
        <v>42</v>
      </c>
      <c r="B14" s="185" t="s">
        <v>99</v>
      </c>
      <c r="C14" s="186">
        <f t="shared" si="1"/>
        <v>950.82499999999993</v>
      </c>
      <c r="D14" s="187">
        <v>11409.9</v>
      </c>
      <c r="E14" s="188">
        <v>53.5</v>
      </c>
      <c r="F14" s="188">
        <v>9376.1</v>
      </c>
      <c r="G14" s="188">
        <f t="shared" si="2"/>
        <v>9376.1</v>
      </c>
      <c r="H14" s="188">
        <v>9872.4</v>
      </c>
      <c r="I14" s="188">
        <f t="shared" si="3"/>
        <v>9872.4</v>
      </c>
      <c r="J14" s="188">
        <v>11122.3</v>
      </c>
      <c r="K14" s="188">
        <f t="shared" si="4"/>
        <v>11122.3</v>
      </c>
      <c r="L14" s="188">
        <v>11336.1</v>
      </c>
      <c r="M14" s="188">
        <f t="shared" si="5"/>
        <v>11336.1</v>
      </c>
      <c r="N14" s="188">
        <v>11359.8</v>
      </c>
      <c r="O14" s="188">
        <f t="shared" si="6"/>
        <v>11359.8</v>
      </c>
      <c r="P14" s="188">
        <v>10609.3</v>
      </c>
      <c r="Q14" s="188">
        <f t="shared" si="11"/>
        <v>10609.3</v>
      </c>
      <c r="R14" s="188">
        <v>10860</v>
      </c>
      <c r="S14" s="188">
        <f t="shared" si="7"/>
        <v>10860</v>
      </c>
      <c r="T14" s="188">
        <v>10086</v>
      </c>
      <c r="U14" s="188">
        <f t="shared" si="8"/>
        <v>10086</v>
      </c>
      <c r="V14" s="188">
        <v>9293.2999999999993</v>
      </c>
      <c r="W14" s="188">
        <f t="shared" si="0"/>
        <v>9293.2999999999993</v>
      </c>
      <c r="X14" s="188">
        <v>9401.6</v>
      </c>
      <c r="Y14" s="188">
        <f t="shared" si="9"/>
        <v>9401.6</v>
      </c>
      <c r="Z14" s="188">
        <v>8534.2000000000007</v>
      </c>
      <c r="AA14" s="188">
        <f t="shared" si="10"/>
        <v>8534.2000000000007</v>
      </c>
      <c r="AB14" s="188">
        <v>84.9</v>
      </c>
    </row>
    <row r="15" spans="1:28" ht="17.25" customHeight="1">
      <c r="A15" s="130" t="s">
        <v>43</v>
      </c>
      <c r="B15" s="130">
        <v>0</v>
      </c>
      <c r="C15" s="163">
        <f t="shared" si="1"/>
        <v>3178.9416666666671</v>
      </c>
      <c r="D15" s="151">
        <v>38147.300000000003</v>
      </c>
      <c r="E15" s="152">
        <v>9.8000000000000007</v>
      </c>
      <c r="F15" s="152">
        <v>1285.0999999999999</v>
      </c>
      <c r="G15" s="152">
        <f>F15</f>
        <v>1285.0999999999999</v>
      </c>
      <c r="H15" s="152">
        <v>1371.6</v>
      </c>
      <c r="I15" s="152">
        <f>H15</f>
        <v>1371.6</v>
      </c>
      <c r="J15" s="152">
        <v>1566.8</v>
      </c>
      <c r="K15" s="152">
        <f>J15</f>
        <v>1566.8</v>
      </c>
      <c r="L15" s="152">
        <v>1021.8</v>
      </c>
      <c r="M15" s="152">
        <f>L15</f>
        <v>1021.8</v>
      </c>
      <c r="N15" s="152">
        <v>1159.0999999999999</v>
      </c>
      <c r="O15" s="152">
        <f>N15</f>
        <v>1159.0999999999999</v>
      </c>
      <c r="P15" s="152">
        <v>791.8</v>
      </c>
      <c r="Q15" s="152">
        <f t="shared" si="11"/>
        <v>791.8</v>
      </c>
      <c r="R15" s="152">
        <v>720.3</v>
      </c>
      <c r="S15" s="152">
        <f>R15</f>
        <v>720.3</v>
      </c>
      <c r="T15" s="152">
        <v>9499.9</v>
      </c>
      <c r="U15" s="152">
        <f>T15</f>
        <v>9499.9</v>
      </c>
      <c r="V15" s="152">
        <v>3812.8</v>
      </c>
      <c r="W15" s="152">
        <f t="shared" si="0"/>
        <v>3812.8</v>
      </c>
      <c r="X15" s="152">
        <v>985.3</v>
      </c>
      <c r="Y15" s="152">
        <f>X15</f>
        <v>985.3</v>
      </c>
      <c r="Z15" s="152">
        <v>749.8</v>
      </c>
      <c r="AA15" s="152">
        <f>Z15</f>
        <v>749.8</v>
      </c>
      <c r="AB15" s="152">
        <v>12.6</v>
      </c>
    </row>
    <row r="16" spans="1:28" s="189" customFormat="1" ht="17.25" customHeight="1">
      <c r="A16" s="185" t="s">
        <v>44</v>
      </c>
      <c r="B16" s="185" t="s">
        <v>99</v>
      </c>
      <c r="C16" s="186">
        <f t="shared" si="1"/>
        <v>10.666666666666666</v>
      </c>
      <c r="D16" s="187">
        <v>128</v>
      </c>
      <c r="E16" s="188">
        <v>0</v>
      </c>
      <c r="F16" s="188">
        <v>132.1</v>
      </c>
      <c r="G16" s="188">
        <f>F16</f>
        <v>132.1</v>
      </c>
      <c r="H16" s="188">
        <v>105</v>
      </c>
      <c r="I16" s="188">
        <f>H16</f>
        <v>105</v>
      </c>
      <c r="J16" s="188">
        <v>108.5</v>
      </c>
      <c r="K16" s="188">
        <f>J16</f>
        <v>108.5</v>
      </c>
      <c r="L16" s="188">
        <v>166.9</v>
      </c>
      <c r="M16" s="188">
        <f>L16</f>
        <v>166.9</v>
      </c>
      <c r="N16" s="188">
        <v>161.6</v>
      </c>
      <c r="O16" s="188">
        <f>N16</f>
        <v>161.6</v>
      </c>
      <c r="P16" s="188">
        <v>282.60000000000002</v>
      </c>
      <c r="Q16" s="188">
        <f t="shared" si="11"/>
        <v>282.60000000000002</v>
      </c>
      <c r="R16" s="188">
        <v>162.4</v>
      </c>
      <c r="S16" s="188">
        <f>R16</f>
        <v>162.4</v>
      </c>
      <c r="T16" s="188">
        <v>169.4</v>
      </c>
      <c r="U16" s="188">
        <f>T16</f>
        <v>169.4</v>
      </c>
      <c r="V16" s="188">
        <v>253.6</v>
      </c>
      <c r="W16" s="188">
        <f t="shared" si="0"/>
        <v>253.6</v>
      </c>
      <c r="X16" s="188">
        <v>134.30000000000001</v>
      </c>
      <c r="Y16" s="188">
        <f>X16</f>
        <v>134.30000000000001</v>
      </c>
      <c r="Z16" s="188">
        <v>165</v>
      </c>
      <c r="AA16" s="188">
        <f>Z16</f>
        <v>165</v>
      </c>
      <c r="AB16" s="188">
        <v>0</v>
      </c>
    </row>
    <row r="17" spans="1:28" s="36" customFormat="1" ht="37.5" customHeight="1">
      <c r="A17" s="153"/>
      <c r="B17" s="153"/>
      <c r="C17" s="154"/>
      <c r="D17" s="155">
        <f>SUM(D5:D16)</f>
        <v>1390138.2</v>
      </c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</row>
    <row r="18" spans="1:28" s="36" customFormat="1">
      <c r="A18" s="130"/>
      <c r="B18" s="130"/>
      <c r="C18" s="130" t="s">
        <v>84</v>
      </c>
      <c r="D18" s="130" t="s">
        <v>87</v>
      </c>
      <c r="E18" s="145" t="s">
        <v>88</v>
      </c>
      <c r="F18" s="145" t="s">
        <v>89</v>
      </c>
      <c r="G18" s="145" t="s">
        <v>90</v>
      </c>
      <c r="H18" s="145" t="s">
        <v>91</v>
      </c>
      <c r="I18" s="145" t="s">
        <v>92</v>
      </c>
      <c r="J18" s="145" t="s">
        <v>93</v>
      </c>
      <c r="K18" s="145" t="s">
        <v>94</v>
      </c>
      <c r="L18" s="145" t="s">
        <v>95</v>
      </c>
      <c r="M18" s="145" t="s">
        <v>96</v>
      </c>
      <c r="N18" s="145" t="s">
        <v>97</v>
      </c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</row>
    <row r="19" spans="1:28" s="36" customFormat="1">
      <c r="A19" s="50" t="s">
        <v>114</v>
      </c>
      <c r="B19" s="130"/>
      <c r="C19" s="151">
        <f t="shared" ref="C19:C24" si="12">(F5-E5)</f>
        <v>5.5</v>
      </c>
      <c r="D19" s="151">
        <f>H5-G5</f>
        <v>-5.5</v>
      </c>
      <c r="E19" s="152">
        <f>J5-I5</f>
        <v>0</v>
      </c>
      <c r="F19" s="152">
        <f>L5-K5</f>
        <v>28.4</v>
      </c>
      <c r="G19" s="152">
        <f>N5-M5</f>
        <v>-28.4</v>
      </c>
      <c r="H19" s="152">
        <f>P5-O5</f>
        <v>0</v>
      </c>
      <c r="I19" s="152">
        <f>R5-Q5</f>
        <v>7.1</v>
      </c>
      <c r="J19" s="152">
        <f>T5-S5</f>
        <v>0</v>
      </c>
      <c r="K19" s="152">
        <f>V5-U5</f>
        <v>2</v>
      </c>
      <c r="L19" s="152">
        <f>X5-W5</f>
        <v>-1.6999999999999993</v>
      </c>
      <c r="M19" s="152">
        <f>Z5-Y5</f>
        <v>0</v>
      </c>
      <c r="N19" s="152">
        <f>AB5-AA5</f>
        <v>-7.4</v>
      </c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</row>
    <row r="20" spans="1:28" ht="14.25" customHeight="1">
      <c r="A20" s="61" t="s">
        <v>37</v>
      </c>
      <c r="B20" s="130"/>
      <c r="C20" s="151">
        <f t="shared" si="12"/>
        <v>7310.7</v>
      </c>
      <c r="D20" s="151">
        <f>H6-G6</f>
        <v>1913.3999999999996</v>
      </c>
      <c r="E20" s="152">
        <f>J6-I6</f>
        <v>3054.4000000000015</v>
      </c>
      <c r="F20" s="152">
        <f>L6-K6</f>
        <v>5161.2000000000007</v>
      </c>
      <c r="G20" s="152">
        <f>N6-M6</f>
        <v>34499.9</v>
      </c>
      <c r="H20" s="152">
        <f>P6-O6</f>
        <v>0</v>
      </c>
      <c r="I20" s="152">
        <f>R6-Q6</f>
        <v>18414</v>
      </c>
      <c r="J20" s="152">
        <f>T6-S6</f>
        <v>-35449.300000000003</v>
      </c>
      <c r="K20" s="152">
        <f>V6-U6</f>
        <v>-21286.1</v>
      </c>
      <c r="L20" s="152">
        <f>X6-W6</f>
        <v>65452.1</v>
      </c>
      <c r="M20" s="152">
        <f>Z6-Y6</f>
        <v>2497</v>
      </c>
      <c r="N20" s="152">
        <f>AB6-AA6</f>
        <v>-78084.600000000006</v>
      </c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</row>
    <row r="21" spans="1:28" ht="14.25" customHeight="1">
      <c r="A21" s="61" t="s">
        <v>115</v>
      </c>
      <c r="B21" s="130"/>
      <c r="C21" s="151">
        <f t="shared" si="12"/>
        <v>271.7</v>
      </c>
      <c r="D21" s="151">
        <f>H7-G7</f>
        <v>17.700000000000045</v>
      </c>
      <c r="E21" s="152">
        <f>J7-I7</f>
        <v>166.89999999999998</v>
      </c>
      <c r="F21" s="152">
        <f>L7-K7</f>
        <v>-28.199999999999989</v>
      </c>
      <c r="G21" s="152">
        <f>N7-M7</f>
        <v>-65.900000000000034</v>
      </c>
      <c r="H21" s="152">
        <f>P7-O7</f>
        <v>126.60000000000002</v>
      </c>
      <c r="I21" s="152">
        <f>R7-Q7</f>
        <v>-63.399999999999977</v>
      </c>
      <c r="J21" s="152">
        <f>T7-S7</f>
        <v>-103.70000000000005</v>
      </c>
      <c r="K21" s="152">
        <f>V7-U7</f>
        <v>198.5</v>
      </c>
      <c r="L21" s="152">
        <f>X7-W7</f>
        <v>-47</v>
      </c>
      <c r="M21" s="152">
        <f>Z7-Y7</f>
        <v>-16.599999999999966</v>
      </c>
      <c r="N21" s="152">
        <f>AB7-AA7</f>
        <v>-431.3</v>
      </c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</row>
    <row r="22" spans="1:28" ht="14.25" customHeight="1">
      <c r="A22" s="130" t="s">
        <v>38</v>
      </c>
      <c r="B22" s="130"/>
      <c r="C22" s="151">
        <f t="shared" si="12"/>
        <v>1226.7</v>
      </c>
      <c r="D22" s="151">
        <f>H8-G8</f>
        <v>-9.7000000000000455</v>
      </c>
      <c r="E22" s="152">
        <f>J8-I8</f>
        <v>266</v>
      </c>
      <c r="F22" s="152">
        <f>L8-K8</f>
        <v>-208.90000000000009</v>
      </c>
      <c r="G22" s="152">
        <f>N8-M8</f>
        <v>11.600000000000136</v>
      </c>
      <c r="H22" s="152">
        <f>P8-O8</f>
        <v>490.79999999999995</v>
      </c>
      <c r="I22" s="152">
        <f>R8-Q8</f>
        <v>-589.70000000000005</v>
      </c>
      <c r="J22" s="152">
        <f>T8-S8</f>
        <v>-171.5</v>
      </c>
      <c r="K22" s="152">
        <f>V8-U8</f>
        <v>222.40000000000009</v>
      </c>
      <c r="L22" s="152">
        <f>X8-W8</f>
        <v>-960.30000000000007</v>
      </c>
      <c r="M22" s="152">
        <f>Z8-Y8</f>
        <v>701.2</v>
      </c>
      <c r="N22" s="152">
        <f>AB8-AA8</f>
        <v>-945.30000000000007</v>
      </c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</row>
    <row r="23" spans="1:28" ht="14.25" customHeight="1">
      <c r="A23" s="130" t="s">
        <v>129</v>
      </c>
      <c r="B23" s="130"/>
      <c r="C23" s="151">
        <f t="shared" si="12"/>
        <v>267.89999999999998</v>
      </c>
      <c r="D23" s="151">
        <f t="shared" ref="D23:N23" si="13">(G9-F9)</f>
        <v>0</v>
      </c>
      <c r="E23" s="152">
        <f t="shared" si="13"/>
        <v>-26.099999999999994</v>
      </c>
      <c r="F23" s="152">
        <f t="shared" si="13"/>
        <v>0</v>
      </c>
      <c r="G23" s="152">
        <f t="shared" si="13"/>
        <v>158.9</v>
      </c>
      <c r="H23" s="152">
        <f t="shared" si="13"/>
        <v>0</v>
      </c>
      <c r="I23" s="152">
        <f t="shared" si="13"/>
        <v>60.100000000000023</v>
      </c>
      <c r="J23" s="152">
        <f t="shared" si="13"/>
        <v>0</v>
      </c>
      <c r="K23" s="152">
        <f t="shared" si="13"/>
        <v>-203.3</v>
      </c>
      <c r="L23" s="152">
        <f t="shared" si="13"/>
        <v>0</v>
      </c>
      <c r="M23" s="152">
        <f t="shared" si="13"/>
        <v>128.30000000000001</v>
      </c>
      <c r="N23" s="152">
        <f t="shared" si="13"/>
        <v>0</v>
      </c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</row>
    <row r="24" spans="1:28" ht="14.25" customHeight="1">
      <c r="A24" s="130" t="s">
        <v>116</v>
      </c>
      <c r="B24" s="130"/>
      <c r="C24" s="151">
        <f t="shared" si="12"/>
        <v>105.8</v>
      </c>
      <c r="D24" s="151">
        <f>H10-G10</f>
        <v>115.50000000000001</v>
      </c>
      <c r="E24" s="152">
        <f>J10-I10</f>
        <v>54.599999999999966</v>
      </c>
      <c r="F24" s="152">
        <f>L10-K10</f>
        <v>-87.899999999999977</v>
      </c>
      <c r="G24" s="152">
        <f>N10-M10</f>
        <v>-23.5</v>
      </c>
      <c r="H24" s="152">
        <f>P10-O10</f>
        <v>-28.699999999999989</v>
      </c>
      <c r="I24" s="152">
        <f>R10-Q10</f>
        <v>29.899999999999977</v>
      </c>
      <c r="J24" s="152">
        <f>T10-S10</f>
        <v>-27.399999999999977</v>
      </c>
      <c r="K24" s="152">
        <f>V10-U10</f>
        <v>0.29999999999998295</v>
      </c>
      <c r="L24" s="152">
        <f>X10-W10</f>
        <v>13.099999999999994</v>
      </c>
      <c r="M24" s="152">
        <f>Z10-Y10</f>
        <v>12.100000000000023</v>
      </c>
      <c r="N24" s="152">
        <f>AB10-AA10</f>
        <v>-162.60000000000002</v>
      </c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</row>
    <row r="25" spans="1:28" ht="14.25" customHeight="1">
      <c r="A25" s="158" t="s">
        <v>49</v>
      </c>
      <c r="B25" s="130"/>
      <c r="C25" s="151">
        <f t="shared" ref="C25:C30" si="14">(F11-E11)</f>
        <v>10474.299999999999</v>
      </c>
      <c r="D25" s="151">
        <f t="shared" ref="D25:D30" si="15">H11-G11</f>
        <v>-376.89999999999964</v>
      </c>
      <c r="E25" s="152">
        <f t="shared" ref="E25:E30" si="16">J11-I11</f>
        <v>1493</v>
      </c>
      <c r="F25" s="152">
        <f t="shared" ref="F25:F30" si="17">L11-K11</f>
        <v>1355</v>
      </c>
      <c r="G25" s="152">
        <f t="shared" ref="G25:G30" si="18">N11-M11</f>
        <v>-3021</v>
      </c>
      <c r="H25" s="152">
        <f t="shared" ref="H25:H30" si="19">P11-O11</f>
        <v>3959</v>
      </c>
      <c r="I25" s="152">
        <f t="shared" ref="I25:I30" si="20">R11-Q11</f>
        <v>-6203.8</v>
      </c>
      <c r="J25" s="152">
        <f t="shared" ref="J25:J30" si="21">T11-S11</f>
        <v>-366</v>
      </c>
      <c r="K25" s="152">
        <f t="shared" ref="K25:K30" si="22">V11-U11</f>
        <v>4370.5999999999995</v>
      </c>
      <c r="L25" s="152">
        <f t="shared" ref="L25:L30" si="23">X11-W11</f>
        <v>-824.5</v>
      </c>
      <c r="M25" s="152">
        <f t="shared" ref="M25:M30" si="24">Z11-Y11</f>
        <v>947.30000000000109</v>
      </c>
      <c r="N25" s="152">
        <f t="shared" ref="N25:N30" si="25">AB11-AA11</f>
        <v>-11410.1</v>
      </c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</row>
    <row r="26" spans="1:28" ht="14.25" customHeight="1">
      <c r="A26" s="158" t="s">
        <v>40</v>
      </c>
      <c r="B26" s="130"/>
      <c r="C26" s="151">
        <f>(F12-E12)</f>
        <v>76425.8</v>
      </c>
      <c r="D26" s="151">
        <f>H12-G12</f>
        <v>10436.199999999997</v>
      </c>
      <c r="E26" s="152">
        <f t="shared" si="16"/>
        <v>1952.9000000000087</v>
      </c>
      <c r="F26" s="152">
        <f t="shared" si="17"/>
        <v>-2206.7000000000116</v>
      </c>
      <c r="G26" s="152">
        <f t="shared" si="18"/>
        <v>718.10000000000582</v>
      </c>
      <c r="H26" s="152">
        <f t="shared" si="19"/>
        <v>4538.1999999999971</v>
      </c>
      <c r="I26" s="152">
        <f t="shared" si="20"/>
        <v>-51149.599999999999</v>
      </c>
      <c r="J26" s="152">
        <f t="shared" si="21"/>
        <v>14028.200000000004</v>
      </c>
      <c r="K26" s="152">
        <f t="shared" si="22"/>
        <v>40296.099999999991</v>
      </c>
      <c r="L26" s="152">
        <f t="shared" si="23"/>
        <v>-2668.3999999999942</v>
      </c>
      <c r="M26" s="152">
        <f t="shared" si="24"/>
        <v>-2534.3999999999942</v>
      </c>
      <c r="N26" s="152">
        <f t="shared" si="25"/>
        <v>-89370.6</v>
      </c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</row>
    <row r="27" spans="1:28" s="80" customFormat="1" ht="14.25" customHeight="1">
      <c r="A27" s="159" t="s">
        <v>41</v>
      </c>
      <c r="B27" s="145"/>
      <c r="C27" s="152">
        <f>(F13-E13)</f>
        <v>2158.1999999999998</v>
      </c>
      <c r="D27" s="152">
        <f>H13-G13</f>
        <v>11847</v>
      </c>
      <c r="E27" s="152">
        <f t="shared" si="16"/>
        <v>-3999.6000000000004</v>
      </c>
      <c r="F27" s="152">
        <f t="shared" si="17"/>
        <v>131547.4</v>
      </c>
      <c r="G27" s="152">
        <f t="shared" si="18"/>
        <v>-129761.29999999999</v>
      </c>
      <c r="H27" s="152">
        <f t="shared" si="19"/>
        <v>-1651.3999999999996</v>
      </c>
      <c r="I27" s="152">
        <f>R13-Q13</f>
        <v>54016.5</v>
      </c>
      <c r="J27" s="152">
        <f t="shared" si="21"/>
        <v>-50980.5</v>
      </c>
      <c r="K27" s="152">
        <f t="shared" si="22"/>
        <v>6232.6</v>
      </c>
      <c r="L27" s="152">
        <f t="shared" si="23"/>
        <v>18853.499999999996</v>
      </c>
      <c r="M27" s="152">
        <f t="shared" si="24"/>
        <v>8910.4000000000015</v>
      </c>
      <c r="N27" s="152">
        <f t="shared" si="25"/>
        <v>-47165.4</v>
      </c>
      <c r="O27" s="161"/>
      <c r="P27" s="160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</row>
    <row r="28" spans="1:28" ht="14.25" customHeight="1">
      <c r="A28" s="190" t="s">
        <v>42</v>
      </c>
      <c r="B28" s="185"/>
      <c r="C28" s="188">
        <f t="shared" si="14"/>
        <v>9322.6</v>
      </c>
      <c r="D28" s="188">
        <f t="shared" si="15"/>
        <v>496.29999999999927</v>
      </c>
      <c r="E28" s="188">
        <f t="shared" si="16"/>
        <v>1249.8999999999996</v>
      </c>
      <c r="F28" s="188">
        <f t="shared" si="17"/>
        <v>213.80000000000109</v>
      </c>
      <c r="G28" s="188">
        <f t="shared" si="18"/>
        <v>23.699999999998909</v>
      </c>
      <c r="H28" s="188">
        <f t="shared" si="19"/>
        <v>-750.5</v>
      </c>
      <c r="I28" s="188">
        <f t="shared" si="20"/>
        <v>250.70000000000073</v>
      </c>
      <c r="J28" s="188">
        <f t="shared" si="21"/>
        <v>-774</v>
      </c>
      <c r="K28" s="188">
        <f t="shared" si="22"/>
        <v>-792.70000000000073</v>
      </c>
      <c r="L28" s="188">
        <f t="shared" si="23"/>
        <v>108.30000000000109</v>
      </c>
      <c r="M28" s="188">
        <f t="shared" si="24"/>
        <v>-867.39999999999964</v>
      </c>
      <c r="N28" s="188">
        <f t="shared" si="25"/>
        <v>-8449.3000000000011</v>
      </c>
      <c r="O28" s="161"/>
      <c r="P28" s="160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</row>
    <row r="29" spans="1:28" ht="14.25" customHeight="1">
      <c r="A29" s="158" t="s">
        <v>43</v>
      </c>
      <c r="B29" s="130"/>
      <c r="C29" s="151">
        <f t="shared" si="14"/>
        <v>1275.3</v>
      </c>
      <c r="D29" s="151">
        <f t="shared" si="15"/>
        <v>86.5</v>
      </c>
      <c r="E29" s="152">
        <f t="shared" si="16"/>
        <v>195.20000000000005</v>
      </c>
      <c r="F29" s="152">
        <f t="shared" si="17"/>
        <v>-545</v>
      </c>
      <c r="G29" s="152">
        <f t="shared" si="18"/>
        <v>137.29999999999995</v>
      </c>
      <c r="H29" s="152">
        <f t="shared" si="19"/>
        <v>-367.29999999999995</v>
      </c>
      <c r="I29" s="152">
        <f t="shared" si="20"/>
        <v>-71.5</v>
      </c>
      <c r="J29" s="152">
        <f t="shared" si="21"/>
        <v>8779.6</v>
      </c>
      <c r="K29" s="152">
        <f t="shared" si="22"/>
        <v>-5687.0999999999995</v>
      </c>
      <c r="L29" s="152">
        <f t="shared" si="23"/>
        <v>-2827.5</v>
      </c>
      <c r="M29" s="152">
        <f t="shared" si="24"/>
        <v>-235.5</v>
      </c>
      <c r="N29" s="152">
        <f t="shared" si="25"/>
        <v>-737.19999999999993</v>
      </c>
      <c r="O29" s="161"/>
      <c r="P29" s="160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</row>
    <row r="30" spans="1:28" ht="14.25" customHeight="1">
      <c r="A30" s="190" t="s">
        <v>44</v>
      </c>
      <c r="B30" s="185"/>
      <c r="C30" s="188">
        <f t="shared" si="14"/>
        <v>132.1</v>
      </c>
      <c r="D30" s="188">
        <f t="shared" si="15"/>
        <v>-27.099999999999994</v>
      </c>
      <c r="E30" s="188">
        <f t="shared" si="16"/>
        <v>3.5</v>
      </c>
      <c r="F30" s="188">
        <f t="shared" si="17"/>
        <v>58.400000000000006</v>
      </c>
      <c r="G30" s="188">
        <f t="shared" si="18"/>
        <v>-5.3000000000000114</v>
      </c>
      <c r="H30" s="188">
        <f t="shared" si="19"/>
        <v>121.00000000000003</v>
      </c>
      <c r="I30" s="188">
        <f t="shared" si="20"/>
        <v>-120.20000000000002</v>
      </c>
      <c r="J30" s="188">
        <f t="shared" si="21"/>
        <v>7</v>
      </c>
      <c r="K30" s="188">
        <f t="shared" si="22"/>
        <v>84.199999999999989</v>
      </c>
      <c r="L30" s="188">
        <f t="shared" si="23"/>
        <v>-119.29999999999998</v>
      </c>
      <c r="M30" s="188">
        <f t="shared" si="24"/>
        <v>30.699999999999989</v>
      </c>
      <c r="N30" s="188">
        <f t="shared" si="25"/>
        <v>-165</v>
      </c>
      <c r="O30" s="161"/>
      <c r="P30" s="160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</row>
    <row r="31" spans="1:28" ht="21" customHeight="1">
      <c r="A31" s="157"/>
      <c r="B31" s="139">
        <f>(B6+B8+B11+B12+B15+B5+B7+B10+B9+B13)/10</f>
        <v>2.5</v>
      </c>
      <c r="C31" s="138" t="s">
        <v>100</v>
      </c>
      <c r="D31" s="162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0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</row>
    <row r="32" spans="1:28">
      <c r="P32" s="184"/>
    </row>
    <row r="33" spans="16:16">
      <c r="P33" s="184"/>
    </row>
    <row r="34" spans="16:16">
      <c r="P34" s="184"/>
    </row>
    <row r="35" spans="16:16">
      <c r="P35" s="184"/>
    </row>
  </sheetData>
  <mergeCells count="13">
    <mergeCell ref="AA2:AB2"/>
    <mergeCell ref="M2:N2"/>
    <mergeCell ref="O2:P2"/>
    <mergeCell ref="Q2:R2"/>
    <mergeCell ref="S2:T2"/>
    <mergeCell ref="A1:N1"/>
    <mergeCell ref="U2:V2"/>
    <mergeCell ref="W2:X2"/>
    <mergeCell ref="Y2:Z2"/>
    <mergeCell ref="E2:F2"/>
    <mergeCell ref="G2:H2"/>
    <mergeCell ref="I2:J2"/>
    <mergeCell ref="K2:L2"/>
  </mergeCells>
  <phoneticPr fontId="3" type="noConversion"/>
  <pageMargins left="0.39370078740157483" right="0.39370078740157483" top="0.98425196850393704" bottom="0.78740157480314965" header="0.51181102362204722" footer="0.51181102362204722"/>
  <pageSetup paperSize="9" scale="5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5" sqref="A5:B16"/>
    </sheetView>
  </sheetViews>
  <sheetFormatPr defaultRowHeight="12.75"/>
  <cols>
    <col min="1" max="2" width="8" style="7" customWidth="1"/>
    <col min="3" max="3" width="35.5703125" customWidth="1"/>
    <col min="4" max="4" width="16.42578125" customWidth="1"/>
    <col min="5" max="5" width="14.7109375" customWidth="1"/>
  </cols>
  <sheetData>
    <row r="1" spans="1:5" ht="12.75" customHeight="1"/>
    <row r="2" spans="1:5" s="6" customFormat="1" ht="82.5" customHeight="1">
      <c r="A2" s="8" t="s">
        <v>24</v>
      </c>
      <c r="B2" s="17" t="s">
        <v>66</v>
      </c>
      <c r="C2" s="10" t="s">
        <v>25</v>
      </c>
      <c r="D2" s="5" t="s">
        <v>80</v>
      </c>
      <c r="E2" s="5" t="s">
        <v>81</v>
      </c>
    </row>
    <row r="3" spans="1:5" ht="1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7.25" customHeight="1">
      <c r="A5" s="1" t="s">
        <v>114</v>
      </c>
      <c r="B5" s="51">
        <v>5</v>
      </c>
      <c r="C5" s="3"/>
      <c r="D5" s="1" t="s">
        <v>101</v>
      </c>
      <c r="E5" s="1"/>
    </row>
    <row r="6" spans="1:5" ht="17.25" customHeight="1">
      <c r="A6" s="51" t="s">
        <v>37</v>
      </c>
      <c r="B6" s="51">
        <v>5</v>
      </c>
      <c r="C6" s="3"/>
      <c r="D6" s="1" t="s">
        <v>101</v>
      </c>
      <c r="E6" s="1"/>
    </row>
    <row r="7" spans="1:5" ht="17.25" customHeight="1">
      <c r="A7" s="51" t="s">
        <v>115</v>
      </c>
      <c r="B7" s="51">
        <v>5</v>
      </c>
      <c r="C7" s="3"/>
      <c r="D7" s="1" t="s">
        <v>101</v>
      </c>
      <c r="E7" s="1"/>
    </row>
    <row r="8" spans="1:5" ht="17.25" customHeight="1">
      <c r="A8" s="132" t="s">
        <v>38</v>
      </c>
      <c r="B8" s="51">
        <v>5</v>
      </c>
      <c r="C8" s="3"/>
      <c r="D8" s="1" t="s">
        <v>101</v>
      </c>
      <c r="E8" s="1"/>
    </row>
    <row r="9" spans="1:5" ht="17.25" customHeight="1">
      <c r="A9" s="132" t="s">
        <v>126</v>
      </c>
      <c r="B9" s="51">
        <v>5</v>
      </c>
      <c r="C9" s="3"/>
      <c r="D9" s="1" t="s">
        <v>101</v>
      </c>
      <c r="E9" s="1"/>
    </row>
    <row r="10" spans="1:5" ht="17.25" customHeight="1">
      <c r="A10" s="132" t="s">
        <v>116</v>
      </c>
      <c r="B10" s="51">
        <v>5</v>
      </c>
      <c r="C10" s="3"/>
      <c r="D10" s="1" t="s">
        <v>101</v>
      </c>
      <c r="E10" s="1"/>
    </row>
    <row r="11" spans="1:5" ht="17.25" customHeight="1">
      <c r="A11" s="132" t="s">
        <v>49</v>
      </c>
      <c r="B11" s="51">
        <v>5</v>
      </c>
      <c r="C11" s="3"/>
      <c r="D11" s="1" t="s">
        <v>101</v>
      </c>
      <c r="E11" s="1"/>
    </row>
    <row r="12" spans="1:5" ht="17.25" customHeight="1">
      <c r="A12" s="132" t="s">
        <v>40</v>
      </c>
      <c r="B12" s="51">
        <v>5</v>
      </c>
      <c r="C12" s="3"/>
      <c r="D12" s="1" t="s">
        <v>101</v>
      </c>
      <c r="E12" s="1"/>
    </row>
    <row r="13" spans="1:5" ht="17.25" customHeight="1">
      <c r="A13" s="132" t="s">
        <v>41</v>
      </c>
      <c r="B13" s="51">
        <v>5</v>
      </c>
      <c r="C13" s="3"/>
      <c r="D13" s="1" t="s">
        <v>101</v>
      </c>
      <c r="E13" s="1"/>
    </row>
    <row r="14" spans="1:5" ht="17.25" customHeight="1">
      <c r="A14" s="132" t="s">
        <v>42</v>
      </c>
      <c r="B14" s="51">
        <v>5</v>
      </c>
      <c r="C14" s="3"/>
      <c r="D14" s="1" t="s">
        <v>101</v>
      </c>
      <c r="E14" s="1"/>
    </row>
    <row r="15" spans="1:5" ht="17.25" customHeight="1">
      <c r="A15" s="132" t="s">
        <v>43</v>
      </c>
      <c r="B15" s="51">
        <v>5</v>
      </c>
      <c r="C15" s="4"/>
      <c r="D15" s="1" t="s">
        <v>101</v>
      </c>
      <c r="E15" s="1"/>
    </row>
    <row r="16" spans="1:5" ht="17.25" customHeight="1">
      <c r="A16" s="132" t="s">
        <v>44</v>
      </c>
      <c r="B16" s="51">
        <v>5</v>
      </c>
      <c r="C16" s="2"/>
      <c r="D16" s="1" t="s">
        <v>101</v>
      </c>
      <c r="E16" s="1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5" sqref="A5:B16"/>
    </sheetView>
  </sheetViews>
  <sheetFormatPr defaultRowHeight="12.75"/>
  <cols>
    <col min="1" max="1" width="9.140625" style="7"/>
    <col min="2" max="2" width="5.7109375" style="7" customWidth="1"/>
    <col min="3" max="3" width="27.85546875" customWidth="1"/>
    <col min="4" max="4" width="17.28515625" customWidth="1"/>
    <col min="5" max="5" width="15.28515625" customWidth="1"/>
  </cols>
  <sheetData>
    <row r="1" spans="1:5" ht="12.75" customHeight="1"/>
    <row r="2" spans="1:5" s="6" customFormat="1" ht="79.5" customHeight="1">
      <c r="A2" s="8" t="s">
        <v>26</v>
      </c>
      <c r="B2" s="17" t="s">
        <v>66</v>
      </c>
      <c r="C2" s="10" t="s">
        <v>27</v>
      </c>
      <c r="D2" s="5" t="s">
        <v>78</v>
      </c>
      <c r="E2" s="5" t="s">
        <v>79</v>
      </c>
    </row>
    <row r="3" spans="1:5" ht="1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20.25" customHeight="1">
      <c r="A5" s="1" t="s">
        <v>114</v>
      </c>
      <c r="B5" s="51">
        <v>5</v>
      </c>
      <c r="C5" s="3"/>
      <c r="D5" s="1" t="s">
        <v>101</v>
      </c>
      <c r="E5" s="1"/>
    </row>
    <row r="6" spans="1:5" ht="20.25" customHeight="1">
      <c r="A6" s="51" t="s">
        <v>37</v>
      </c>
      <c r="B6" s="51">
        <v>5</v>
      </c>
      <c r="C6" s="3"/>
      <c r="D6" s="1" t="s">
        <v>101</v>
      </c>
      <c r="E6" s="1"/>
    </row>
    <row r="7" spans="1:5" ht="20.25" customHeight="1">
      <c r="A7" s="51" t="s">
        <v>115</v>
      </c>
      <c r="B7" s="51">
        <v>5</v>
      </c>
      <c r="C7" s="3"/>
      <c r="D7" s="1" t="s">
        <v>101</v>
      </c>
      <c r="E7" s="1"/>
    </row>
    <row r="8" spans="1:5" ht="20.25" customHeight="1">
      <c r="A8" s="132" t="s">
        <v>38</v>
      </c>
      <c r="B8" s="51">
        <v>5</v>
      </c>
      <c r="C8" s="3"/>
      <c r="D8" s="1" t="s">
        <v>101</v>
      </c>
      <c r="E8" s="1"/>
    </row>
    <row r="9" spans="1:5" ht="20.25" customHeight="1">
      <c r="A9" s="132" t="s">
        <v>126</v>
      </c>
      <c r="B9" s="51">
        <v>5</v>
      </c>
      <c r="C9" s="3"/>
      <c r="D9" s="1" t="s">
        <v>101</v>
      </c>
      <c r="E9" s="1"/>
    </row>
    <row r="10" spans="1:5" ht="20.25" customHeight="1">
      <c r="A10" s="132" t="s">
        <v>116</v>
      </c>
      <c r="B10" s="51">
        <v>5</v>
      </c>
      <c r="C10" s="3"/>
      <c r="D10" s="1" t="s">
        <v>101</v>
      </c>
      <c r="E10" s="1"/>
    </row>
    <row r="11" spans="1:5" ht="20.25" customHeight="1">
      <c r="A11" s="132" t="s">
        <v>49</v>
      </c>
      <c r="B11" s="51">
        <v>5</v>
      </c>
      <c r="C11" s="4"/>
      <c r="D11" s="1" t="s">
        <v>101</v>
      </c>
      <c r="E11" s="1"/>
    </row>
    <row r="12" spans="1:5" ht="20.25" customHeight="1">
      <c r="A12" s="132" t="s">
        <v>40</v>
      </c>
      <c r="B12" s="51">
        <v>5</v>
      </c>
      <c r="C12" s="2"/>
      <c r="D12" s="1" t="s">
        <v>101</v>
      </c>
      <c r="E12" s="11"/>
    </row>
    <row r="13" spans="1:5" ht="20.25" customHeight="1">
      <c r="A13" s="132" t="s">
        <v>41</v>
      </c>
      <c r="B13" s="51">
        <v>5</v>
      </c>
      <c r="C13" s="2"/>
      <c r="D13" s="1" t="s">
        <v>101</v>
      </c>
      <c r="E13" s="1"/>
    </row>
    <row r="14" spans="1:5" ht="20.25" customHeight="1">
      <c r="A14" s="132" t="s">
        <v>42</v>
      </c>
      <c r="B14" s="51">
        <v>5</v>
      </c>
      <c r="C14" s="2"/>
      <c r="D14" s="1" t="s">
        <v>101</v>
      </c>
      <c r="E14" s="11"/>
    </row>
    <row r="15" spans="1:5" ht="20.25" customHeight="1">
      <c r="A15" s="132" t="s">
        <v>43</v>
      </c>
      <c r="B15" s="51">
        <v>5</v>
      </c>
      <c r="C15" s="2"/>
      <c r="D15" s="1" t="s">
        <v>101</v>
      </c>
      <c r="E15" s="11"/>
    </row>
    <row r="16" spans="1:5" ht="20.25" customHeight="1">
      <c r="A16" s="132" t="s">
        <v>44</v>
      </c>
      <c r="B16" s="51">
        <v>5</v>
      </c>
      <c r="C16" s="2"/>
      <c r="D16" s="1" t="s">
        <v>101</v>
      </c>
      <c r="E16" s="11"/>
    </row>
    <row r="17" spans="2:3">
      <c r="B17" s="47">
        <f>SUM(B5:B16)/12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G18"/>
  <sheetViews>
    <sheetView view="pageBreakPreview" zoomScaleNormal="100" workbookViewId="0">
      <selection activeCell="G5" sqref="G5:I18"/>
    </sheetView>
  </sheetViews>
  <sheetFormatPr defaultRowHeight="12.75"/>
  <cols>
    <col min="1" max="1" width="9.140625" style="7"/>
    <col min="2" max="2" width="5.7109375" style="7" customWidth="1"/>
    <col min="3" max="3" width="27.85546875" customWidth="1"/>
    <col min="4" max="4" width="17.28515625" customWidth="1"/>
    <col min="5" max="5" width="22.5703125" customWidth="1"/>
    <col min="6" max="6" width="28.28515625" customWidth="1"/>
    <col min="7" max="7" width="19.5703125" customWidth="1"/>
  </cols>
  <sheetData>
    <row r="1" spans="1:7" ht="12.75" customHeight="1"/>
    <row r="2" spans="1:7" s="6" customFormat="1" ht="98.25" customHeight="1">
      <c r="A2" s="8" t="s">
        <v>117</v>
      </c>
      <c r="B2" s="17" t="s">
        <v>66</v>
      </c>
      <c r="C2" s="10" t="s">
        <v>118</v>
      </c>
      <c r="D2" s="73" t="s">
        <v>119</v>
      </c>
      <c r="E2" s="73" t="s">
        <v>120</v>
      </c>
      <c r="F2" s="73" t="s">
        <v>121</v>
      </c>
      <c r="G2" s="74"/>
    </row>
    <row r="3" spans="1:7" ht="15" customHeight="1">
      <c r="A3" s="1">
        <v>1</v>
      </c>
      <c r="B3" s="1"/>
      <c r="C3" s="1">
        <v>2</v>
      </c>
      <c r="D3" s="1">
        <v>3</v>
      </c>
      <c r="E3" s="1">
        <v>4</v>
      </c>
      <c r="F3" s="1">
        <v>5</v>
      </c>
      <c r="G3" s="14"/>
    </row>
    <row r="4" spans="1:7" ht="63" hidden="1" customHeight="1">
      <c r="A4" s="1" t="s">
        <v>0</v>
      </c>
      <c r="B4" s="1"/>
      <c r="C4" s="3" t="s">
        <v>1</v>
      </c>
      <c r="D4" s="3"/>
      <c r="E4" s="3"/>
      <c r="F4" s="2"/>
      <c r="G4" s="14"/>
    </row>
    <row r="5" spans="1:7" ht="18.75" customHeight="1">
      <c r="A5" s="1" t="s">
        <v>114</v>
      </c>
      <c r="B5" s="1">
        <v>5</v>
      </c>
      <c r="C5" s="63">
        <f>(1-E5)/(D5-F5)</f>
        <v>8.3333333333333329E-2</v>
      </c>
      <c r="D5" s="1">
        <v>12</v>
      </c>
      <c r="E5" s="1">
        <v>0</v>
      </c>
      <c r="F5" s="51">
        <v>0</v>
      </c>
      <c r="G5" s="14"/>
    </row>
    <row r="6" spans="1:7" ht="20.25" customHeight="1">
      <c r="A6" s="51" t="s">
        <v>37</v>
      </c>
      <c r="B6" s="1">
        <v>4</v>
      </c>
      <c r="C6" s="63">
        <f>(1-E6)/(D6-F6)</f>
        <v>0</v>
      </c>
      <c r="D6" s="1">
        <v>12</v>
      </c>
      <c r="E6" s="1">
        <v>1</v>
      </c>
      <c r="F6" s="1">
        <v>0</v>
      </c>
      <c r="G6" s="14"/>
    </row>
    <row r="7" spans="1:7" ht="20.25" customHeight="1">
      <c r="A7" s="51" t="s">
        <v>115</v>
      </c>
      <c r="B7" s="1">
        <v>2</v>
      </c>
      <c r="C7" s="63">
        <f>(1-E7)/(D7-F7)</f>
        <v>-8.3333333333333329E-2</v>
      </c>
      <c r="D7" s="1">
        <v>12</v>
      </c>
      <c r="E7" s="1">
        <v>2</v>
      </c>
      <c r="F7" s="1">
        <v>0</v>
      </c>
      <c r="G7" s="14"/>
    </row>
    <row r="8" spans="1:7" ht="20.25" customHeight="1">
      <c r="A8" s="132" t="s">
        <v>38</v>
      </c>
      <c r="B8" s="1">
        <v>5</v>
      </c>
      <c r="C8" s="63">
        <f t="shared" ref="C8:C17" si="0">(1-E8)/(D8-F8)</f>
        <v>8.3333333333333329E-2</v>
      </c>
      <c r="D8" s="1">
        <v>12</v>
      </c>
      <c r="E8" s="1">
        <v>0</v>
      </c>
      <c r="F8" s="1">
        <v>0</v>
      </c>
      <c r="G8" s="14"/>
    </row>
    <row r="9" spans="1:7" ht="20.25" customHeight="1">
      <c r="A9" s="132" t="s">
        <v>126</v>
      </c>
      <c r="B9" s="1">
        <v>5</v>
      </c>
      <c r="C9" s="63">
        <f t="shared" si="0"/>
        <v>8.3333333333333329E-2</v>
      </c>
      <c r="D9" s="1">
        <v>12</v>
      </c>
      <c r="E9" s="1">
        <v>0</v>
      </c>
      <c r="F9" s="1">
        <v>0</v>
      </c>
      <c r="G9" s="14"/>
    </row>
    <row r="10" spans="1:7" ht="20.25" customHeight="1">
      <c r="A10" s="132" t="s">
        <v>116</v>
      </c>
      <c r="B10" s="1">
        <v>2</v>
      </c>
      <c r="C10" s="63">
        <f t="shared" si="0"/>
        <v>-8.3333333333333329E-2</v>
      </c>
      <c r="D10" s="1">
        <v>12</v>
      </c>
      <c r="E10" s="1">
        <v>2</v>
      </c>
      <c r="F10" s="1">
        <v>0</v>
      </c>
      <c r="G10" s="14"/>
    </row>
    <row r="11" spans="1:7" ht="20.25" hidden="1" customHeight="1">
      <c r="A11" s="51"/>
      <c r="B11" s="1">
        <v>5</v>
      </c>
      <c r="C11" s="63"/>
      <c r="D11" s="1"/>
      <c r="E11" s="1">
        <v>0</v>
      </c>
      <c r="F11" s="1">
        <v>0.5</v>
      </c>
      <c r="G11" s="14"/>
    </row>
    <row r="12" spans="1:7" ht="20.25" customHeight="1">
      <c r="A12" s="51" t="s">
        <v>49</v>
      </c>
      <c r="B12" s="1">
        <v>4</v>
      </c>
      <c r="C12" s="63">
        <f t="shared" si="0"/>
        <v>0</v>
      </c>
      <c r="D12" s="1">
        <v>12</v>
      </c>
      <c r="E12" s="1">
        <v>1</v>
      </c>
      <c r="F12" s="1">
        <v>0</v>
      </c>
      <c r="G12" s="14"/>
    </row>
    <row r="13" spans="1:7" ht="20.25" customHeight="1">
      <c r="A13" s="51" t="s">
        <v>40</v>
      </c>
      <c r="B13" s="1">
        <v>2</v>
      </c>
      <c r="C13" s="63">
        <f t="shared" si="0"/>
        <v>-0.18181818181818182</v>
      </c>
      <c r="D13" s="1">
        <v>12</v>
      </c>
      <c r="E13" s="1">
        <v>3</v>
      </c>
      <c r="F13" s="1">
        <v>1</v>
      </c>
      <c r="G13" s="14"/>
    </row>
    <row r="14" spans="1:7" ht="20.25" customHeight="1">
      <c r="A14" s="51" t="s">
        <v>41</v>
      </c>
      <c r="B14" s="1">
        <v>2</v>
      </c>
      <c r="C14" s="63">
        <f t="shared" si="0"/>
        <v>-0.18181818181818182</v>
      </c>
      <c r="D14" s="1">
        <v>12</v>
      </c>
      <c r="E14" s="1">
        <v>3</v>
      </c>
      <c r="F14" s="1">
        <v>1</v>
      </c>
      <c r="G14" s="14"/>
    </row>
    <row r="15" spans="1:7" ht="20.25" customHeight="1">
      <c r="A15" s="51" t="s">
        <v>42</v>
      </c>
      <c r="B15" s="1">
        <v>5</v>
      </c>
      <c r="C15" s="63">
        <f t="shared" si="0"/>
        <v>8.3333333333333329E-2</v>
      </c>
      <c r="D15" s="51">
        <v>12</v>
      </c>
      <c r="E15" s="1">
        <v>0</v>
      </c>
      <c r="F15" s="1">
        <v>0</v>
      </c>
      <c r="G15" s="14"/>
    </row>
    <row r="16" spans="1:7" ht="20.25" customHeight="1">
      <c r="A16" s="51" t="s">
        <v>43</v>
      </c>
      <c r="B16" s="1">
        <v>0</v>
      </c>
      <c r="C16" s="63">
        <f t="shared" si="0"/>
        <v>0</v>
      </c>
      <c r="D16" s="51">
        <v>12</v>
      </c>
      <c r="E16" s="1">
        <v>1</v>
      </c>
      <c r="F16" s="1">
        <v>1</v>
      </c>
      <c r="G16" s="14"/>
    </row>
    <row r="17" spans="1:7" ht="20.25" customHeight="1">
      <c r="A17" s="51" t="s">
        <v>44</v>
      </c>
      <c r="B17" s="1">
        <v>5</v>
      </c>
      <c r="C17" s="63">
        <f t="shared" si="0"/>
        <v>8.3333333333333329E-2</v>
      </c>
      <c r="D17" s="51">
        <v>12</v>
      </c>
      <c r="E17" s="1">
        <v>0</v>
      </c>
      <c r="F17" s="1">
        <v>0</v>
      </c>
      <c r="G17" s="14"/>
    </row>
    <row r="18" spans="1:7">
      <c r="B18" s="47">
        <f>SUM(B5:B17)/12</f>
        <v>3.8333333333333335</v>
      </c>
      <c r="C18" s="7" t="s">
        <v>100</v>
      </c>
    </row>
  </sheetData>
  <phoneticPr fontId="3" type="noConversion"/>
  <pageMargins left="0.75" right="0.75" top="1" bottom="1" header="0.5" footer="0.5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5" sqref="A5:E16"/>
    </sheetView>
  </sheetViews>
  <sheetFormatPr defaultRowHeight="12.75"/>
  <cols>
    <col min="1" max="1" width="8.140625" style="7" customWidth="1"/>
    <col min="2" max="2" width="6.7109375" style="7" customWidth="1"/>
    <col min="3" max="3" width="37.42578125" customWidth="1"/>
    <col min="4" max="4" width="16.42578125" customWidth="1"/>
    <col min="5" max="5" width="14.28515625" customWidth="1"/>
  </cols>
  <sheetData>
    <row r="1" spans="1:5" ht="12.75" customHeight="1"/>
    <row r="2" spans="1:5" s="6" customFormat="1" ht="79.5" customHeight="1">
      <c r="A2" s="8" t="s">
        <v>111</v>
      </c>
      <c r="B2" s="17" t="s">
        <v>66</v>
      </c>
      <c r="C2" s="10" t="s">
        <v>28</v>
      </c>
      <c r="D2" s="5" t="s">
        <v>76</v>
      </c>
      <c r="E2" s="5" t="s">
        <v>77</v>
      </c>
    </row>
    <row r="3" spans="1:5" ht="14.25" customHeight="1">
      <c r="A3" s="50">
        <v>1</v>
      </c>
      <c r="B3" s="50"/>
      <c r="C3" s="50">
        <v>2</v>
      </c>
      <c r="D3" s="50">
        <v>3</v>
      </c>
      <c r="E3" s="50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21" customHeight="1">
      <c r="A5" s="49" t="s">
        <v>114</v>
      </c>
      <c r="B5" s="49" t="s">
        <v>99</v>
      </c>
      <c r="C5" s="22"/>
      <c r="D5" s="22"/>
      <c r="E5" s="22"/>
    </row>
    <row r="6" spans="1:5" ht="19.5" customHeight="1">
      <c r="A6" s="51" t="s">
        <v>37</v>
      </c>
      <c r="B6" s="51">
        <v>5</v>
      </c>
      <c r="C6" s="3"/>
      <c r="D6" s="1" t="s">
        <v>101</v>
      </c>
      <c r="E6" s="1"/>
    </row>
    <row r="7" spans="1:5" ht="19.5" customHeight="1">
      <c r="A7" s="140" t="s">
        <v>115</v>
      </c>
      <c r="B7" s="140" t="s">
        <v>99</v>
      </c>
      <c r="C7" s="22"/>
      <c r="D7" s="49"/>
      <c r="E7" s="49"/>
    </row>
    <row r="8" spans="1:5" ht="19.5" customHeight="1">
      <c r="A8" s="140" t="s">
        <v>38</v>
      </c>
      <c r="B8" s="140" t="s">
        <v>99</v>
      </c>
      <c r="C8" s="22"/>
      <c r="D8" s="49"/>
      <c r="E8" s="49"/>
    </row>
    <row r="9" spans="1:5" ht="19.5" customHeight="1">
      <c r="A9" s="140" t="s">
        <v>126</v>
      </c>
      <c r="B9" s="140" t="s">
        <v>99</v>
      </c>
      <c r="C9" s="22"/>
      <c r="D9" s="49"/>
      <c r="E9" s="49"/>
    </row>
    <row r="10" spans="1:5" ht="19.5" customHeight="1">
      <c r="A10" s="140" t="s">
        <v>116</v>
      </c>
      <c r="B10" s="140" t="s">
        <v>99</v>
      </c>
      <c r="C10" s="22"/>
      <c r="D10" s="49"/>
      <c r="E10" s="49"/>
    </row>
    <row r="11" spans="1:5" ht="19.5" customHeight="1">
      <c r="A11" s="132" t="s">
        <v>49</v>
      </c>
      <c r="B11" s="51">
        <v>5</v>
      </c>
      <c r="C11" s="3"/>
      <c r="D11" s="1" t="s">
        <v>101</v>
      </c>
      <c r="E11" s="1"/>
    </row>
    <row r="12" spans="1:5" ht="19.5" customHeight="1">
      <c r="A12" s="132" t="s">
        <v>40</v>
      </c>
      <c r="B12" s="51">
        <v>5</v>
      </c>
      <c r="C12" s="4"/>
      <c r="D12" s="1" t="s">
        <v>101</v>
      </c>
      <c r="E12" s="1"/>
    </row>
    <row r="13" spans="1:5" ht="19.5" customHeight="1">
      <c r="A13" s="132" t="s">
        <v>41</v>
      </c>
      <c r="B13" s="132">
        <v>5</v>
      </c>
      <c r="C13" s="165"/>
      <c r="D13" s="51" t="s">
        <v>101</v>
      </c>
      <c r="E13" s="51"/>
    </row>
    <row r="14" spans="1:5" ht="19.5" customHeight="1">
      <c r="A14" s="132" t="s">
        <v>42</v>
      </c>
      <c r="B14" s="51">
        <v>5</v>
      </c>
      <c r="C14" s="165"/>
      <c r="D14" s="51" t="s">
        <v>101</v>
      </c>
      <c r="E14" s="51"/>
    </row>
    <row r="15" spans="1:5" ht="19.5" customHeight="1">
      <c r="A15" s="51" t="s">
        <v>43</v>
      </c>
      <c r="B15" s="132">
        <v>5</v>
      </c>
      <c r="C15" s="165"/>
      <c r="D15" s="51" t="s">
        <v>101</v>
      </c>
      <c r="E15" s="51"/>
    </row>
    <row r="16" spans="1:5" ht="19.5" customHeight="1">
      <c r="A16" s="140" t="s">
        <v>44</v>
      </c>
      <c r="B16" s="140" t="s">
        <v>99</v>
      </c>
      <c r="C16" s="166"/>
      <c r="D16" s="140"/>
      <c r="E16" s="140"/>
    </row>
    <row r="17" spans="2:3">
      <c r="B17" s="47">
        <f>(B14+B12+B11+B6+B13+B15)/6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A5" sqref="A5:E16"/>
    </sheetView>
  </sheetViews>
  <sheetFormatPr defaultRowHeight="12.75"/>
  <cols>
    <col min="1" max="2" width="7.42578125" style="7" customWidth="1"/>
    <col min="3" max="3" width="28.42578125" customWidth="1"/>
    <col min="4" max="4" width="16.42578125" customWidth="1"/>
    <col min="5" max="5" width="14.28515625" customWidth="1"/>
  </cols>
  <sheetData>
    <row r="1" spans="1:5" ht="12.75" customHeight="1"/>
    <row r="2" spans="1:5" s="6" customFormat="1" ht="75" customHeight="1">
      <c r="A2" s="8" t="s">
        <v>112</v>
      </c>
      <c r="B2" s="17" t="s">
        <v>66</v>
      </c>
      <c r="C2" s="10" t="s">
        <v>30</v>
      </c>
      <c r="D2" s="5" t="s">
        <v>75</v>
      </c>
      <c r="E2" s="5" t="s">
        <v>74</v>
      </c>
    </row>
    <row r="3" spans="1:5" ht="15" customHeight="1">
      <c r="A3" s="1">
        <v>1</v>
      </c>
      <c r="B3" s="1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"/>
      <c r="C4" s="3" t="s">
        <v>1</v>
      </c>
      <c r="D4" s="3"/>
      <c r="E4" s="3"/>
    </row>
    <row r="5" spans="1:5" ht="18" customHeight="1">
      <c r="A5" s="28" t="s">
        <v>114</v>
      </c>
      <c r="B5" s="51">
        <v>5</v>
      </c>
      <c r="C5" s="3"/>
      <c r="D5" s="1"/>
      <c r="E5" s="1" t="s">
        <v>101</v>
      </c>
    </row>
    <row r="6" spans="1:5" ht="18" customHeight="1">
      <c r="A6" s="132" t="s">
        <v>37</v>
      </c>
      <c r="B6" s="51">
        <v>5</v>
      </c>
      <c r="C6" s="3"/>
      <c r="D6" s="1"/>
      <c r="E6" s="1" t="s">
        <v>101</v>
      </c>
    </row>
    <row r="7" spans="1:5" ht="18" customHeight="1">
      <c r="A7" s="132" t="s">
        <v>115</v>
      </c>
      <c r="B7" s="51">
        <v>5</v>
      </c>
      <c r="C7" s="3"/>
      <c r="D7" s="1"/>
      <c r="E7" s="1" t="s">
        <v>101</v>
      </c>
    </row>
    <row r="8" spans="1:5" ht="18" customHeight="1">
      <c r="A8" s="132" t="s">
        <v>38</v>
      </c>
      <c r="B8" s="51">
        <v>5</v>
      </c>
      <c r="C8" s="3"/>
      <c r="D8" s="1"/>
      <c r="E8" s="1" t="s">
        <v>101</v>
      </c>
    </row>
    <row r="9" spans="1:5" ht="18" customHeight="1">
      <c r="A9" s="132" t="s">
        <v>126</v>
      </c>
      <c r="B9" s="51">
        <v>5</v>
      </c>
      <c r="C9" s="3"/>
      <c r="D9" s="1"/>
      <c r="E9" s="1" t="s">
        <v>101</v>
      </c>
    </row>
    <row r="10" spans="1:5" ht="18" customHeight="1">
      <c r="A10" s="132" t="s">
        <v>116</v>
      </c>
      <c r="B10" s="51">
        <v>5</v>
      </c>
      <c r="C10" s="3"/>
      <c r="D10" s="1"/>
      <c r="E10" s="1" t="s">
        <v>101</v>
      </c>
    </row>
    <row r="11" spans="1:5" ht="18" customHeight="1">
      <c r="A11" s="132" t="s">
        <v>49</v>
      </c>
      <c r="B11" s="51">
        <v>5</v>
      </c>
      <c r="C11" s="4"/>
      <c r="D11" s="1"/>
      <c r="E11" s="1" t="s">
        <v>101</v>
      </c>
    </row>
    <row r="12" spans="1:5" ht="18" customHeight="1">
      <c r="A12" s="132" t="s">
        <v>40</v>
      </c>
      <c r="B12" s="51">
        <v>5</v>
      </c>
      <c r="C12" s="165"/>
      <c r="D12" s="1"/>
      <c r="E12" s="1" t="s">
        <v>101</v>
      </c>
    </row>
    <row r="13" spans="1:5" ht="18" customHeight="1">
      <c r="A13" s="132" t="s">
        <v>41</v>
      </c>
      <c r="B13" s="51">
        <v>5</v>
      </c>
      <c r="C13" s="165"/>
      <c r="D13" s="1"/>
      <c r="E13" s="1" t="s">
        <v>101</v>
      </c>
    </row>
    <row r="14" spans="1:5" ht="18" customHeight="1">
      <c r="A14" s="132" t="s">
        <v>42</v>
      </c>
      <c r="B14" s="51">
        <v>5</v>
      </c>
      <c r="C14" s="165"/>
      <c r="D14" s="1"/>
      <c r="E14" s="1" t="s">
        <v>101</v>
      </c>
    </row>
    <row r="15" spans="1:5" ht="18" customHeight="1">
      <c r="A15" s="132" t="s">
        <v>43</v>
      </c>
      <c r="B15" s="51">
        <v>5</v>
      </c>
      <c r="C15" s="165"/>
      <c r="D15" s="1"/>
      <c r="E15" s="1" t="s">
        <v>101</v>
      </c>
    </row>
    <row r="16" spans="1:5" ht="18" customHeight="1">
      <c r="A16" s="51" t="s">
        <v>44</v>
      </c>
      <c r="B16" s="51">
        <v>5</v>
      </c>
      <c r="C16" s="165"/>
      <c r="D16" s="1"/>
      <c r="E16" s="1" t="s">
        <v>101</v>
      </c>
    </row>
    <row r="17" spans="2:3">
      <c r="B17" s="78">
        <f>(B5+B6+B7+B8+B10+B11+B12+B13+B14+B15+B16+B9)/12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D17"/>
  <sheetViews>
    <sheetView workbookViewId="0">
      <selection activeCell="A7" sqref="A7:XFD11"/>
    </sheetView>
  </sheetViews>
  <sheetFormatPr defaultRowHeight="12.75"/>
  <cols>
    <col min="1" max="2" width="8" style="7" customWidth="1"/>
    <col min="3" max="3" width="39.42578125" customWidth="1"/>
    <col min="4" max="4" width="16.42578125" customWidth="1"/>
  </cols>
  <sheetData>
    <row r="1" spans="1:4" ht="12.75" customHeight="1"/>
    <row r="2" spans="1:4" s="6" customFormat="1" ht="82.5" customHeight="1">
      <c r="A2" s="8" t="s">
        <v>67</v>
      </c>
      <c r="B2" s="17" t="s">
        <v>66</v>
      </c>
      <c r="C2" s="10" t="s">
        <v>133</v>
      </c>
      <c r="D2" s="5" t="s">
        <v>68</v>
      </c>
    </row>
    <row r="3" spans="1:4" ht="15" customHeight="1">
      <c r="A3" s="1">
        <v>1</v>
      </c>
      <c r="B3" s="1">
        <v>2</v>
      </c>
      <c r="C3" s="1">
        <v>3</v>
      </c>
      <c r="D3" s="1">
        <v>4</v>
      </c>
    </row>
    <row r="4" spans="1:4" ht="63" hidden="1" customHeight="1">
      <c r="A4" s="1" t="s">
        <v>0</v>
      </c>
      <c r="B4" s="1"/>
      <c r="C4" s="3" t="s">
        <v>1</v>
      </c>
      <c r="D4" s="3"/>
    </row>
    <row r="5" spans="1:4" ht="18" customHeight="1">
      <c r="A5" s="1" t="s">
        <v>114</v>
      </c>
      <c r="B5" s="1">
        <v>5</v>
      </c>
      <c r="C5" s="116">
        <v>44661</v>
      </c>
      <c r="D5" s="88">
        <v>0</v>
      </c>
    </row>
    <row r="6" spans="1:4" ht="17.25" customHeight="1">
      <c r="A6" s="51" t="s">
        <v>37</v>
      </c>
      <c r="B6" s="51">
        <v>5</v>
      </c>
      <c r="C6" s="116">
        <v>44661</v>
      </c>
      <c r="D6" s="88">
        <v>0</v>
      </c>
    </row>
    <row r="7" spans="1:4" s="80" customFormat="1" ht="17.25" customHeight="1">
      <c r="A7" s="148" t="s">
        <v>115</v>
      </c>
      <c r="B7" s="148">
        <v>5</v>
      </c>
      <c r="C7" s="116">
        <v>44661</v>
      </c>
      <c r="D7" s="88">
        <v>0</v>
      </c>
    </row>
    <row r="8" spans="1:4" s="80" customFormat="1" ht="17.25" customHeight="1">
      <c r="A8" s="148" t="s">
        <v>38</v>
      </c>
      <c r="B8" s="148">
        <v>5</v>
      </c>
      <c r="C8" s="116">
        <v>44661</v>
      </c>
      <c r="D8" s="88">
        <v>0</v>
      </c>
    </row>
    <row r="9" spans="1:4" s="80" customFormat="1" ht="17.25" customHeight="1">
      <c r="A9" s="148" t="s">
        <v>126</v>
      </c>
      <c r="B9" s="148">
        <v>5</v>
      </c>
      <c r="C9" s="116">
        <v>44661</v>
      </c>
      <c r="D9" s="88">
        <v>0</v>
      </c>
    </row>
    <row r="10" spans="1:4" s="80" customFormat="1" ht="17.25" customHeight="1">
      <c r="A10" s="148" t="s">
        <v>116</v>
      </c>
      <c r="B10" s="148">
        <v>5</v>
      </c>
      <c r="C10" s="116">
        <v>44661</v>
      </c>
      <c r="D10" s="88">
        <v>0</v>
      </c>
    </row>
    <row r="11" spans="1:4" s="80" customFormat="1" ht="17.25" customHeight="1">
      <c r="A11" s="148" t="s">
        <v>49</v>
      </c>
      <c r="B11" s="148">
        <v>5</v>
      </c>
      <c r="C11" s="116">
        <v>44661</v>
      </c>
      <c r="D11" s="88">
        <v>0</v>
      </c>
    </row>
    <row r="12" spans="1:4" ht="17.25" customHeight="1">
      <c r="A12" s="132" t="s">
        <v>40</v>
      </c>
      <c r="B12" s="51">
        <v>5</v>
      </c>
      <c r="C12" s="116">
        <v>44655</v>
      </c>
      <c r="D12" s="88">
        <v>0</v>
      </c>
    </row>
    <row r="13" spans="1:4" ht="17.25" customHeight="1">
      <c r="A13" s="132" t="s">
        <v>41</v>
      </c>
      <c r="B13" s="51">
        <v>5</v>
      </c>
      <c r="C13" s="116">
        <v>44661</v>
      </c>
      <c r="D13" s="28">
        <v>0</v>
      </c>
    </row>
    <row r="14" spans="1:4" ht="17.25" customHeight="1">
      <c r="A14" s="132" t="s">
        <v>42</v>
      </c>
      <c r="B14" s="51">
        <v>5</v>
      </c>
      <c r="C14" s="116">
        <v>44661</v>
      </c>
      <c r="D14" s="28">
        <v>0</v>
      </c>
    </row>
    <row r="15" spans="1:4" ht="17.25" customHeight="1">
      <c r="A15" s="132" t="s">
        <v>43</v>
      </c>
      <c r="B15" s="51">
        <v>4</v>
      </c>
      <c r="C15" s="116">
        <v>44662</v>
      </c>
      <c r="D15" s="28">
        <v>1</v>
      </c>
    </row>
    <row r="16" spans="1:4" ht="17.25" customHeight="1">
      <c r="A16" s="132" t="s">
        <v>44</v>
      </c>
      <c r="B16" s="51">
        <v>5</v>
      </c>
      <c r="C16" s="116">
        <v>44661</v>
      </c>
      <c r="D16" s="28">
        <v>0</v>
      </c>
    </row>
    <row r="17" spans="2:3" ht="18.75" customHeight="1">
      <c r="B17" s="47">
        <f>SUM(B5:B16)/12</f>
        <v>4.916666666666667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9"/>
  <sheetViews>
    <sheetView view="pageBreakPreview" zoomScale="90" zoomScaleNormal="100" zoomScaleSheetLayoutView="90" workbookViewId="0">
      <selection activeCell="D31" sqref="D31"/>
    </sheetView>
  </sheetViews>
  <sheetFormatPr defaultRowHeight="12.75"/>
  <cols>
    <col min="1" max="1" width="6.85546875" style="7" customWidth="1"/>
    <col min="2" max="2" width="6.7109375" style="7" customWidth="1"/>
    <col min="3" max="3" width="40.140625" customWidth="1"/>
    <col min="4" max="4" width="17.140625" customWidth="1"/>
    <col min="5" max="5" width="16.140625" customWidth="1"/>
    <col min="6" max="6" width="13.140625" customWidth="1"/>
    <col min="7" max="7" width="14.42578125" customWidth="1"/>
    <col min="8" max="8" width="15.7109375" customWidth="1"/>
  </cols>
  <sheetData>
    <row r="1" spans="1:5" ht="12.75" customHeight="1"/>
    <row r="2" spans="1:5" s="6" customFormat="1" ht="75.75" customHeight="1">
      <c r="A2" s="8" t="s">
        <v>113</v>
      </c>
      <c r="B2" s="17" t="s">
        <v>66</v>
      </c>
      <c r="C2" s="10" t="s">
        <v>31</v>
      </c>
      <c r="D2" s="5" t="s">
        <v>50</v>
      </c>
      <c r="E2" s="5" t="s">
        <v>51</v>
      </c>
    </row>
    <row r="3" spans="1:5" ht="14.25" customHeight="1">
      <c r="A3" s="1">
        <v>1</v>
      </c>
      <c r="B3" s="1"/>
      <c r="C3" s="1" t="s">
        <v>102</v>
      </c>
      <c r="D3" s="1">
        <v>3</v>
      </c>
      <c r="E3" s="1">
        <v>4</v>
      </c>
    </row>
    <row r="4" spans="1:5" ht="23.25" customHeight="1">
      <c r="A4" s="28" t="s">
        <v>114</v>
      </c>
      <c r="B4" s="8">
        <v>5</v>
      </c>
      <c r="C4" s="63">
        <v>0</v>
      </c>
      <c r="D4" s="28">
        <v>0</v>
      </c>
      <c r="E4" s="28">
        <v>1</v>
      </c>
    </row>
    <row r="5" spans="1:5" ht="20.25" customHeight="1">
      <c r="A5" s="132" t="s">
        <v>37</v>
      </c>
      <c r="B5" s="8">
        <v>5</v>
      </c>
      <c r="C5" s="63">
        <v>0</v>
      </c>
      <c r="D5" s="28">
        <v>0</v>
      </c>
      <c r="E5" s="28">
        <v>1</v>
      </c>
    </row>
    <row r="6" spans="1:5" ht="20.25" customHeight="1">
      <c r="A6" s="132" t="s">
        <v>115</v>
      </c>
      <c r="B6" s="8">
        <v>5</v>
      </c>
      <c r="C6" s="63">
        <v>0</v>
      </c>
      <c r="D6" s="28">
        <v>0</v>
      </c>
      <c r="E6" s="28">
        <v>0</v>
      </c>
    </row>
    <row r="7" spans="1:5" ht="20.25" customHeight="1">
      <c r="A7" s="132" t="s">
        <v>38</v>
      </c>
      <c r="B7" s="167">
        <v>5</v>
      </c>
      <c r="C7" s="63">
        <f>D7/E7*100</f>
        <v>0</v>
      </c>
      <c r="D7" s="28">
        <v>0</v>
      </c>
      <c r="E7" s="28">
        <v>1</v>
      </c>
    </row>
    <row r="8" spans="1:5" ht="20.25" customHeight="1">
      <c r="A8" s="132" t="s">
        <v>126</v>
      </c>
      <c r="B8" s="167">
        <v>5</v>
      </c>
      <c r="C8" s="63">
        <v>0</v>
      </c>
      <c r="D8" s="28">
        <v>0</v>
      </c>
      <c r="E8" s="28">
        <v>0</v>
      </c>
    </row>
    <row r="9" spans="1:5" ht="20.25" customHeight="1">
      <c r="A9" s="132" t="s">
        <v>116</v>
      </c>
      <c r="B9" s="167">
        <v>5</v>
      </c>
      <c r="C9" s="63">
        <v>0</v>
      </c>
      <c r="D9" s="28">
        <v>0</v>
      </c>
      <c r="E9" s="28">
        <v>1</v>
      </c>
    </row>
    <row r="10" spans="1:5" ht="20.25" customHeight="1">
      <c r="A10" s="132" t="s">
        <v>49</v>
      </c>
      <c r="B10" s="167">
        <v>5</v>
      </c>
      <c r="C10" s="63">
        <v>0</v>
      </c>
      <c r="D10" s="132">
        <v>0</v>
      </c>
      <c r="E10" s="132">
        <v>0</v>
      </c>
    </row>
    <row r="11" spans="1:5" ht="20.25" customHeight="1">
      <c r="A11" s="132" t="s">
        <v>40</v>
      </c>
      <c r="B11" s="167">
        <v>5</v>
      </c>
      <c r="C11" s="63">
        <f t="shared" ref="C11:C14" si="0">D11/E11*100</f>
        <v>0</v>
      </c>
      <c r="D11" s="132">
        <v>0</v>
      </c>
      <c r="E11" s="132">
        <v>2</v>
      </c>
    </row>
    <row r="12" spans="1:5" ht="20.25" customHeight="1">
      <c r="A12" s="132" t="s">
        <v>41</v>
      </c>
      <c r="B12" s="167">
        <v>5</v>
      </c>
      <c r="C12" s="63">
        <f t="shared" si="0"/>
        <v>0</v>
      </c>
      <c r="D12" s="132">
        <v>0</v>
      </c>
      <c r="E12" s="132">
        <v>1</v>
      </c>
    </row>
    <row r="13" spans="1:5" ht="20.25" customHeight="1">
      <c r="A13" s="132" t="s">
        <v>42</v>
      </c>
      <c r="B13" s="167">
        <v>5</v>
      </c>
      <c r="C13" s="63">
        <f t="shared" si="0"/>
        <v>0</v>
      </c>
      <c r="D13" s="132">
        <v>0</v>
      </c>
      <c r="E13" s="132">
        <v>1</v>
      </c>
    </row>
    <row r="14" spans="1:5" ht="20.25" customHeight="1">
      <c r="A14" s="132" t="s">
        <v>43</v>
      </c>
      <c r="B14" s="167">
        <v>5</v>
      </c>
      <c r="C14" s="63">
        <f t="shared" si="0"/>
        <v>0</v>
      </c>
      <c r="D14" s="132">
        <v>0</v>
      </c>
      <c r="E14" s="132">
        <v>2</v>
      </c>
    </row>
    <row r="15" spans="1:5" ht="20.25" customHeight="1">
      <c r="A15" s="51" t="s">
        <v>44</v>
      </c>
      <c r="B15" s="167">
        <v>5</v>
      </c>
      <c r="C15" s="63">
        <v>0</v>
      </c>
      <c r="D15" s="132">
        <v>0</v>
      </c>
      <c r="E15" s="132">
        <v>0</v>
      </c>
    </row>
    <row r="16" spans="1:5">
      <c r="B16" s="47">
        <f>SUM(B4:B15)/12</f>
        <v>5</v>
      </c>
      <c r="C16" s="7" t="s">
        <v>100</v>
      </c>
    </row>
    <row r="17" ht="14.25" customHeight="1"/>
    <row r="18" ht="14.25" customHeight="1"/>
    <row r="19" ht="15" customHeigh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17"/>
  <sheetViews>
    <sheetView workbookViewId="0">
      <selection activeCell="C10" sqref="C10"/>
    </sheetView>
  </sheetViews>
  <sheetFormatPr defaultRowHeight="12.75"/>
  <cols>
    <col min="1" max="1" width="7.7109375" style="7" customWidth="1"/>
    <col min="2" max="2" width="7" style="12" customWidth="1"/>
    <col min="3" max="3" width="28.42578125" customWidth="1"/>
    <col min="4" max="4" width="19.42578125" customWidth="1"/>
    <col min="5" max="5" width="16.140625" customWidth="1"/>
  </cols>
  <sheetData>
    <row r="1" spans="1:5" ht="12.75" customHeight="1"/>
    <row r="2" spans="1:5" s="6" customFormat="1" ht="82.5" customHeight="1">
      <c r="A2" s="8" t="s">
        <v>32</v>
      </c>
      <c r="B2" s="17" t="s">
        <v>66</v>
      </c>
      <c r="C2" s="9" t="s">
        <v>33</v>
      </c>
      <c r="D2" s="5" t="s">
        <v>83</v>
      </c>
      <c r="E2" s="5" t="s">
        <v>82</v>
      </c>
    </row>
    <row r="3" spans="1:5" ht="14.25" customHeight="1">
      <c r="A3" s="1">
        <v>1</v>
      </c>
      <c r="B3" s="15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5"/>
      <c r="C4" s="3" t="s">
        <v>1</v>
      </c>
      <c r="D4" s="3"/>
      <c r="E4" s="3"/>
    </row>
    <row r="5" spans="1:5" ht="17.25" customHeight="1">
      <c r="A5" s="49" t="s">
        <v>114</v>
      </c>
      <c r="B5" s="69" t="s">
        <v>99</v>
      </c>
      <c r="C5" s="3"/>
      <c r="D5" s="1"/>
      <c r="E5" s="3"/>
    </row>
    <row r="6" spans="1:5" ht="18" customHeight="1">
      <c r="A6" s="132" t="s">
        <v>37</v>
      </c>
      <c r="B6" s="16">
        <v>5</v>
      </c>
      <c r="C6" s="4"/>
      <c r="D6" s="1" t="s">
        <v>101</v>
      </c>
      <c r="E6" s="1"/>
    </row>
    <row r="7" spans="1:5" ht="18" customHeight="1">
      <c r="A7" s="140" t="s">
        <v>115</v>
      </c>
      <c r="B7" s="69" t="s">
        <v>99</v>
      </c>
      <c r="C7" s="4"/>
      <c r="D7" s="1"/>
      <c r="E7" s="1"/>
    </row>
    <row r="8" spans="1:5" ht="18" customHeight="1">
      <c r="A8" s="140" t="s">
        <v>38</v>
      </c>
      <c r="B8" s="137" t="s">
        <v>99</v>
      </c>
      <c r="C8" s="4"/>
      <c r="D8" s="1"/>
      <c r="E8" s="1"/>
    </row>
    <row r="9" spans="1:5" ht="18" customHeight="1">
      <c r="A9" s="140" t="s">
        <v>126</v>
      </c>
      <c r="B9" s="137" t="s">
        <v>99</v>
      </c>
      <c r="C9" s="4"/>
      <c r="D9" s="1"/>
      <c r="E9" s="1"/>
    </row>
    <row r="10" spans="1:5" ht="18" customHeight="1">
      <c r="A10" s="140" t="s">
        <v>116</v>
      </c>
      <c r="B10" s="137" t="s">
        <v>99</v>
      </c>
      <c r="C10" s="4"/>
      <c r="D10" s="1"/>
      <c r="E10" s="1"/>
    </row>
    <row r="11" spans="1:5" ht="18" customHeight="1">
      <c r="A11" s="132" t="s">
        <v>49</v>
      </c>
      <c r="B11" s="135">
        <v>5</v>
      </c>
      <c r="C11" s="4"/>
      <c r="D11" s="1" t="s">
        <v>101</v>
      </c>
      <c r="E11" s="1"/>
    </row>
    <row r="12" spans="1:5" ht="18" customHeight="1">
      <c r="A12" s="132" t="s">
        <v>40</v>
      </c>
      <c r="B12" s="135">
        <v>5</v>
      </c>
      <c r="C12" s="4"/>
      <c r="D12" s="1" t="s">
        <v>101</v>
      </c>
      <c r="E12" s="1"/>
    </row>
    <row r="13" spans="1:5" ht="18" customHeight="1">
      <c r="A13" s="132" t="s">
        <v>41</v>
      </c>
      <c r="B13" s="135">
        <v>5</v>
      </c>
      <c r="C13" s="4"/>
      <c r="D13" s="1" t="s">
        <v>101</v>
      </c>
      <c r="E13" s="1"/>
    </row>
    <row r="14" spans="1:5" ht="18" customHeight="1">
      <c r="A14" s="132" t="s">
        <v>42</v>
      </c>
      <c r="B14" s="135">
        <v>5</v>
      </c>
      <c r="C14" s="4"/>
      <c r="D14" s="1" t="s">
        <v>101</v>
      </c>
      <c r="E14" s="1"/>
    </row>
    <row r="15" spans="1:5" ht="18" customHeight="1">
      <c r="A15" s="148" t="s">
        <v>43</v>
      </c>
      <c r="B15" s="133">
        <v>5</v>
      </c>
      <c r="C15" s="4"/>
      <c r="D15" s="1" t="s">
        <v>101</v>
      </c>
      <c r="E15" s="1"/>
    </row>
    <row r="16" spans="1:5" ht="18" customHeight="1">
      <c r="A16" s="140" t="s">
        <v>44</v>
      </c>
      <c r="B16" s="137" t="s">
        <v>99</v>
      </c>
      <c r="C16" s="4"/>
      <c r="D16" s="1"/>
      <c r="E16" s="1"/>
    </row>
    <row r="17" spans="2:3">
      <c r="B17" s="47">
        <f>SUM(B5:B16)/6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I17"/>
  <sheetViews>
    <sheetView view="pageBreakPreview" zoomScaleNormal="100" zoomScaleSheetLayoutView="100" workbookViewId="0">
      <selection activeCell="H6" sqref="H6"/>
    </sheetView>
  </sheetViews>
  <sheetFormatPr defaultRowHeight="12.75"/>
  <cols>
    <col min="1" max="1" width="7.42578125" style="7" customWidth="1"/>
    <col min="2" max="2" width="10.5703125" style="12" customWidth="1"/>
    <col min="3" max="3" width="19.5703125" customWidth="1"/>
    <col min="4" max="4" width="16" customWidth="1"/>
    <col min="5" max="5" width="14" hidden="1" customWidth="1"/>
    <col min="6" max="6" width="13.140625" hidden="1" customWidth="1"/>
    <col min="7" max="7" width="13.42578125" customWidth="1"/>
    <col min="8" max="8" width="13.5703125" customWidth="1"/>
    <col min="9" max="9" width="10.7109375" bestFit="1" customWidth="1"/>
  </cols>
  <sheetData>
    <row r="1" spans="1:9" ht="12.75" customHeight="1"/>
    <row r="2" spans="1:9" s="6" customFormat="1" ht="138" customHeight="1">
      <c r="A2" s="8" t="s">
        <v>2</v>
      </c>
      <c r="B2" s="17" t="s">
        <v>66</v>
      </c>
      <c r="C2" s="9" t="s">
        <v>3</v>
      </c>
      <c r="D2" s="60" t="s">
        <v>45</v>
      </c>
      <c r="E2" s="5" t="s">
        <v>47</v>
      </c>
      <c r="F2" s="57" t="s">
        <v>48</v>
      </c>
      <c r="G2" s="60" t="s">
        <v>46</v>
      </c>
    </row>
    <row r="3" spans="1:9" ht="19.5" customHeight="1">
      <c r="A3" s="28">
        <v>1</v>
      </c>
      <c r="B3" s="70"/>
      <c r="C3" s="28">
        <v>2</v>
      </c>
      <c r="D3" s="28">
        <v>3</v>
      </c>
      <c r="E3" s="28">
        <v>4</v>
      </c>
      <c r="F3" s="28" t="s">
        <v>65</v>
      </c>
      <c r="G3" s="28">
        <v>6</v>
      </c>
    </row>
    <row r="4" spans="1:9" ht="63" hidden="1" customHeight="1">
      <c r="A4" s="28" t="s">
        <v>0</v>
      </c>
      <c r="B4" s="70"/>
      <c r="C4" s="34" t="s">
        <v>1</v>
      </c>
      <c r="D4" s="34"/>
      <c r="E4" s="34"/>
      <c r="F4" s="34"/>
      <c r="G4" s="34"/>
    </row>
    <row r="5" spans="1:9" s="104" customFormat="1" ht="18.75" customHeight="1">
      <c r="A5" s="105" t="s">
        <v>114</v>
      </c>
      <c r="B5" s="134" t="s">
        <v>99</v>
      </c>
      <c r="C5" s="102">
        <f>G5/D5*100%</f>
        <v>0</v>
      </c>
      <c r="D5" s="84">
        <v>198</v>
      </c>
      <c r="E5" s="83"/>
      <c r="F5" s="82"/>
      <c r="G5" s="84">
        <v>0</v>
      </c>
    </row>
    <row r="6" spans="1:9" ht="18" customHeight="1">
      <c r="A6" s="51" t="s">
        <v>37</v>
      </c>
      <c r="B6" s="16">
        <v>5</v>
      </c>
      <c r="C6" s="13">
        <f t="shared" ref="C6:C16" si="0">G6/D6*100%</f>
        <v>0.82177323165283833</v>
      </c>
      <c r="D6" s="58">
        <v>719010.4</v>
      </c>
      <c r="E6" s="58"/>
      <c r="F6" s="58"/>
      <c r="G6" s="58">
        <v>590863.5</v>
      </c>
      <c r="H6" s="90"/>
      <c r="I6" s="67"/>
    </row>
    <row r="7" spans="1:9" ht="18" customHeight="1">
      <c r="A7" s="132" t="s">
        <v>115</v>
      </c>
      <c r="B7" s="16">
        <v>5</v>
      </c>
      <c r="C7" s="13">
        <f t="shared" si="0"/>
        <v>0.97923734919241801</v>
      </c>
      <c r="D7" s="58">
        <v>15267.8</v>
      </c>
      <c r="E7" s="58"/>
      <c r="F7" s="58"/>
      <c r="G7" s="58">
        <v>14950.8</v>
      </c>
      <c r="H7" s="14"/>
    </row>
    <row r="8" spans="1:9" ht="18" customHeight="1">
      <c r="A8" s="132" t="s">
        <v>38</v>
      </c>
      <c r="B8" s="133">
        <v>5</v>
      </c>
      <c r="C8" s="13">
        <f t="shared" si="0"/>
        <v>0.77394410168411032</v>
      </c>
      <c r="D8" s="89">
        <v>22902.3</v>
      </c>
      <c r="E8" s="89"/>
      <c r="F8" s="89"/>
      <c r="G8" s="89">
        <v>17725.099999999999</v>
      </c>
      <c r="H8" s="67"/>
    </row>
    <row r="9" spans="1:9" s="104" customFormat="1" ht="18" customHeight="1">
      <c r="A9" s="136" t="s">
        <v>126</v>
      </c>
      <c r="B9" s="134" t="s">
        <v>99</v>
      </c>
      <c r="C9" s="102">
        <f t="shared" si="0"/>
        <v>0</v>
      </c>
      <c r="D9" s="82">
        <v>6172.7</v>
      </c>
      <c r="E9" s="82"/>
      <c r="F9" s="82"/>
      <c r="G9" s="82">
        <v>0</v>
      </c>
      <c r="H9" s="103"/>
    </row>
    <row r="10" spans="1:9" ht="18" customHeight="1">
      <c r="A10" s="132" t="s">
        <v>116</v>
      </c>
      <c r="B10" s="133">
        <v>5</v>
      </c>
      <c r="C10" s="13">
        <f t="shared" si="0"/>
        <v>0.99643582706632927</v>
      </c>
      <c r="D10" s="58">
        <v>11222.8</v>
      </c>
      <c r="E10" s="58"/>
      <c r="F10" s="58"/>
      <c r="G10" s="58">
        <v>11182.8</v>
      </c>
    </row>
    <row r="11" spans="1:9" ht="18" customHeight="1">
      <c r="A11" s="132" t="s">
        <v>49</v>
      </c>
      <c r="B11" s="135">
        <v>5</v>
      </c>
      <c r="C11" s="13">
        <f>G11/D11*100%</f>
        <v>0.99973938135388263</v>
      </c>
      <c r="D11" s="58">
        <v>191851.2</v>
      </c>
      <c r="E11" s="58"/>
      <c r="F11" s="58"/>
      <c r="G11" s="58">
        <v>191801.2</v>
      </c>
    </row>
    <row r="12" spans="1:9" ht="18" customHeight="1">
      <c r="A12" s="132" t="s">
        <v>40</v>
      </c>
      <c r="B12" s="135">
        <v>5</v>
      </c>
      <c r="C12" s="13">
        <f t="shared" si="0"/>
        <v>0.99998202319008478</v>
      </c>
      <c r="D12" s="58">
        <v>2503225</v>
      </c>
      <c r="E12" s="58"/>
      <c r="F12" s="58"/>
      <c r="G12" s="58">
        <v>2503180</v>
      </c>
    </row>
    <row r="13" spans="1:9" s="24" customFormat="1" ht="18" customHeight="1">
      <c r="A13" s="132" t="s">
        <v>41</v>
      </c>
      <c r="B13" s="133">
        <v>5</v>
      </c>
      <c r="C13" s="13">
        <f t="shared" si="0"/>
        <v>0.98507271828942156</v>
      </c>
      <c r="D13" s="58">
        <v>1527277.4</v>
      </c>
      <c r="E13" s="58"/>
      <c r="F13" s="58"/>
      <c r="G13" s="58">
        <v>1504479.3</v>
      </c>
      <c r="H13" s="91"/>
    </row>
    <row r="14" spans="1:9" ht="18" customHeight="1">
      <c r="A14" s="132" t="s">
        <v>42</v>
      </c>
      <c r="B14" s="133">
        <v>5</v>
      </c>
      <c r="C14" s="13">
        <f t="shared" si="0"/>
        <v>0.99995529237959047</v>
      </c>
      <c r="D14" s="58">
        <v>1151928.8999999999</v>
      </c>
      <c r="E14" s="58"/>
      <c r="F14" s="58"/>
      <c r="G14" s="58">
        <v>1151877.3999999999</v>
      </c>
      <c r="H14" s="91"/>
      <c r="I14" s="67"/>
    </row>
    <row r="15" spans="1:9" s="104" customFormat="1" ht="18" customHeight="1">
      <c r="A15" s="136" t="s">
        <v>43</v>
      </c>
      <c r="B15" s="134" t="s">
        <v>99</v>
      </c>
      <c r="C15" s="102">
        <f t="shared" si="0"/>
        <v>0</v>
      </c>
      <c r="D15" s="82">
        <v>38147.300000000003</v>
      </c>
      <c r="E15" s="82"/>
      <c r="F15" s="82"/>
      <c r="G15" s="82">
        <v>0</v>
      </c>
    </row>
    <row r="16" spans="1:9" s="104" customFormat="1" ht="18" customHeight="1">
      <c r="A16" s="136" t="s">
        <v>44</v>
      </c>
      <c r="B16" s="134" t="s">
        <v>99</v>
      </c>
      <c r="C16" s="102">
        <f t="shared" si="0"/>
        <v>0</v>
      </c>
      <c r="D16" s="82">
        <v>4765.5</v>
      </c>
      <c r="E16" s="82"/>
      <c r="F16" s="82"/>
      <c r="G16" s="82">
        <v>0</v>
      </c>
    </row>
    <row r="17" spans="2:7" ht="18.75" customHeight="1">
      <c r="B17" s="47">
        <f>SUM(B5:B16)/8</f>
        <v>5</v>
      </c>
      <c r="C17" s="7" t="s">
        <v>100</v>
      </c>
      <c r="D17" s="121">
        <f>SUM(D5:F16)</f>
        <v>6191969.2999999998</v>
      </c>
      <c r="E17" s="121">
        <f>SUM(E6:E14)</f>
        <v>0</v>
      </c>
      <c r="F17" s="121">
        <f>SUM(F6:F14)</f>
        <v>0</v>
      </c>
      <c r="G17" s="121">
        <f>SUM(G6:G16)</f>
        <v>5986060.0999999996</v>
      </c>
    </row>
  </sheetData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Y24"/>
  <sheetViews>
    <sheetView view="pageBreakPreview" zoomScaleNormal="100" workbookViewId="0">
      <selection activeCell="F6" sqref="F6"/>
    </sheetView>
  </sheetViews>
  <sheetFormatPr defaultRowHeight="12.75"/>
  <cols>
    <col min="1" max="1" width="7.7109375" style="7" customWidth="1"/>
    <col min="2" max="2" width="7" style="12" customWidth="1"/>
    <col min="3" max="3" width="34" customWidth="1"/>
    <col min="4" max="4" width="19.42578125" customWidth="1"/>
    <col min="5" max="5" width="16.140625" customWidth="1"/>
  </cols>
  <sheetData>
    <row r="1" spans="1:25" ht="12.75" customHeight="1"/>
    <row r="2" spans="1:25" s="6" customFormat="1" ht="114" customHeight="1">
      <c r="A2" s="8" t="s">
        <v>4</v>
      </c>
      <c r="B2" s="17" t="s">
        <v>66</v>
      </c>
      <c r="C2" s="9" t="s">
        <v>5</v>
      </c>
      <c r="D2" s="5" t="s">
        <v>45</v>
      </c>
      <c r="E2" s="5" t="s">
        <v>69</v>
      </c>
    </row>
    <row r="3" spans="1:25" ht="14.25" customHeight="1">
      <c r="A3" s="1">
        <v>1</v>
      </c>
      <c r="B3" s="15"/>
      <c r="C3" s="1" t="s">
        <v>53</v>
      </c>
      <c r="D3" s="1">
        <v>3</v>
      </c>
      <c r="E3" s="1">
        <v>4</v>
      </c>
    </row>
    <row r="4" spans="1:25" ht="63" hidden="1" customHeight="1">
      <c r="A4" s="1" t="s">
        <v>0</v>
      </c>
      <c r="B4" s="15"/>
      <c r="C4" s="3" t="s">
        <v>1</v>
      </c>
      <c r="D4" s="3"/>
      <c r="E4" s="3"/>
    </row>
    <row r="5" spans="1:25" ht="16.5" customHeight="1">
      <c r="A5" s="49" t="s">
        <v>114</v>
      </c>
      <c r="B5" s="137" t="s">
        <v>99</v>
      </c>
      <c r="C5" s="22"/>
      <c r="D5" s="84">
        <f>Р2!D5</f>
        <v>198</v>
      </c>
      <c r="E5" s="49">
        <v>0</v>
      </c>
    </row>
    <row r="6" spans="1:25" ht="18" customHeight="1">
      <c r="A6" s="51" t="s">
        <v>37</v>
      </c>
      <c r="B6" s="16">
        <v>4</v>
      </c>
      <c r="C6" s="25">
        <f>E6/D6*100</f>
        <v>57.080370464738749</v>
      </c>
      <c r="D6" s="58">
        <f>Р2!D6</f>
        <v>719010.4</v>
      </c>
      <c r="E6" s="21">
        <v>410413.8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8" customHeight="1">
      <c r="A7" s="140" t="s">
        <v>115</v>
      </c>
      <c r="B7" s="137" t="s">
        <v>99</v>
      </c>
      <c r="C7" s="62"/>
      <c r="D7" s="82">
        <f>Р2!D7</f>
        <v>15267.8</v>
      </c>
      <c r="E7" s="54">
        <v>0</v>
      </c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s="23" customFormat="1" ht="18" customHeight="1">
      <c r="A8" s="140" t="s">
        <v>38</v>
      </c>
      <c r="B8" s="137" t="s">
        <v>99</v>
      </c>
      <c r="C8" s="62"/>
      <c r="D8" s="82">
        <f>Р2!D8</f>
        <v>22902.3</v>
      </c>
      <c r="E8" s="54">
        <v>0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s="23" customFormat="1" ht="18" customHeight="1">
      <c r="A9" s="140" t="s">
        <v>126</v>
      </c>
      <c r="B9" s="137" t="s">
        <v>99</v>
      </c>
      <c r="C9" s="62"/>
      <c r="D9" s="82">
        <f>Р2!D9</f>
        <v>6172.7</v>
      </c>
      <c r="E9" s="54">
        <v>0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s="23" customFormat="1" ht="18" customHeight="1">
      <c r="A10" s="140" t="s">
        <v>116</v>
      </c>
      <c r="B10" s="137" t="s">
        <v>99</v>
      </c>
      <c r="C10" s="62"/>
      <c r="D10" s="82">
        <f>Р2!D10</f>
        <v>11222.8</v>
      </c>
      <c r="E10" s="54">
        <v>0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8" customHeight="1">
      <c r="A11" s="132" t="s">
        <v>49</v>
      </c>
      <c r="B11" s="135">
        <v>5</v>
      </c>
      <c r="C11" s="25">
        <f t="shared" ref="C11:C16" si="0">E11/D11*100</f>
        <v>95.239383438831752</v>
      </c>
      <c r="D11" s="58">
        <f>Р2!D11</f>
        <v>191851.2</v>
      </c>
      <c r="E11" s="21">
        <v>182717.9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8" customHeight="1">
      <c r="A12" s="132" t="s">
        <v>40</v>
      </c>
      <c r="B12" s="135">
        <v>5</v>
      </c>
      <c r="C12" s="25">
        <f t="shared" si="0"/>
        <v>79.629010576356507</v>
      </c>
      <c r="D12" s="58">
        <f>Р2!D12</f>
        <v>2503225</v>
      </c>
      <c r="E12" s="21">
        <v>1993293.3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s="23" customFormat="1" ht="18" customHeight="1">
      <c r="A13" s="132" t="s">
        <v>41</v>
      </c>
      <c r="B13" s="133">
        <v>0</v>
      </c>
      <c r="C13" s="25">
        <f t="shared" si="0"/>
        <v>1.402685589402423</v>
      </c>
      <c r="D13" s="58">
        <f>Р2!D13</f>
        <v>1527277.4</v>
      </c>
      <c r="E13" s="94">
        <v>21422.9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8" customHeight="1">
      <c r="A14" s="132" t="s">
        <v>42</v>
      </c>
      <c r="B14" s="133">
        <v>0</v>
      </c>
      <c r="C14" s="25">
        <f t="shared" si="0"/>
        <v>10.054570208282822</v>
      </c>
      <c r="D14" s="58">
        <f>Р2!D14</f>
        <v>1151928.8999999999</v>
      </c>
      <c r="E14" s="94">
        <v>115821.5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s="23" customFormat="1" ht="18" customHeight="1">
      <c r="A15" s="132" t="s">
        <v>43</v>
      </c>
      <c r="B15" s="133">
        <v>0</v>
      </c>
      <c r="C15" s="25">
        <f t="shared" si="0"/>
        <v>7.8637282324043909</v>
      </c>
      <c r="D15" s="58">
        <f>Р2!D15</f>
        <v>38147.300000000003</v>
      </c>
      <c r="E15" s="94">
        <v>2999.8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s="23" customFormat="1" ht="18" customHeight="1">
      <c r="A16" s="140" t="s">
        <v>44</v>
      </c>
      <c r="B16" s="137" t="s">
        <v>99</v>
      </c>
      <c r="C16" s="62">
        <f t="shared" si="0"/>
        <v>0</v>
      </c>
      <c r="D16" s="82">
        <f>Р2!D16</f>
        <v>4765.5</v>
      </c>
      <c r="E16" s="5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6.5" customHeight="1">
      <c r="A17" s="141"/>
      <c r="B17" s="142">
        <f>(B6+B11+B12+B14+B13+B15)/6</f>
        <v>2.3333333333333335</v>
      </c>
      <c r="C17" s="141" t="s">
        <v>100</v>
      </c>
      <c r="D17" s="143">
        <f>SUM(D5:D16)</f>
        <v>6191969.2999999998</v>
      </c>
      <c r="E17" s="143">
        <f>E6+E15+E14+E13+E12+E11</f>
        <v>2726669.1999999997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R86"/>
  <sheetViews>
    <sheetView view="pageBreakPreview" zoomScaleNormal="100" workbookViewId="0">
      <selection activeCell="E29" sqref="E29"/>
    </sheetView>
  </sheetViews>
  <sheetFormatPr defaultRowHeight="12.75"/>
  <cols>
    <col min="1" max="2" width="7.7109375" style="7" customWidth="1"/>
    <col min="3" max="3" width="23.85546875" customWidth="1"/>
    <col min="4" max="4" width="13.7109375" style="20" customWidth="1"/>
    <col min="5" max="5" width="14.85546875" customWidth="1"/>
    <col min="6" max="6" width="12.7109375" customWidth="1"/>
    <col min="7" max="7" width="12.28515625" customWidth="1"/>
    <col min="8" max="22" width="9.140625" customWidth="1"/>
  </cols>
  <sheetData>
    <row r="1" spans="1:18" ht="12.75" customHeight="1"/>
    <row r="2" spans="1:18" s="6" customFormat="1" ht="78" customHeight="1">
      <c r="A2" s="8" t="s">
        <v>6</v>
      </c>
      <c r="B2" s="17" t="s">
        <v>66</v>
      </c>
      <c r="C2" s="95" t="s">
        <v>34</v>
      </c>
      <c r="D2" s="96" t="s">
        <v>71</v>
      </c>
      <c r="E2" s="97" t="s">
        <v>70</v>
      </c>
      <c r="F2" s="50" t="s">
        <v>84</v>
      </c>
      <c r="G2" s="50" t="s">
        <v>87</v>
      </c>
      <c r="H2" s="50" t="s">
        <v>88</v>
      </c>
      <c r="I2" s="50" t="s">
        <v>107</v>
      </c>
      <c r="J2" s="50" t="s">
        <v>90</v>
      </c>
      <c r="K2" s="50" t="s">
        <v>91</v>
      </c>
      <c r="L2" s="50" t="s">
        <v>92</v>
      </c>
      <c r="M2" s="50" t="s">
        <v>93</v>
      </c>
      <c r="N2" s="119" t="s">
        <v>94</v>
      </c>
      <c r="O2" s="50" t="s">
        <v>95</v>
      </c>
      <c r="P2" s="50" t="s">
        <v>96</v>
      </c>
      <c r="Q2" s="50" t="s">
        <v>97</v>
      </c>
    </row>
    <row r="3" spans="1:18" ht="19.5" customHeight="1">
      <c r="A3" s="1">
        <v>1</v>
      </c>
      <c r="B3" s="15"/>
      <c r="C3" s="50" t="s">
        <v>52</v>
      </c>
      <c r="D3" s="98">
        <v>3</v>
      </c>
      <c r="E3" s="50">
        <v>4</v>
      </c>
      <c r="F3" s="50">
        <v>5</v>
      </c>
      <c r="G3" s="50">
        <v>6</v>
      </c>
      <c r="H3" s="50">
        <v>7</v>
      </c>
      <c r="I3" s="50">
        <v>8</v>
      </c>
      <c r="J3" s="50">
        <v>9</v>
      </c>
      <c r="K3" s="50">
        <v>10</v>
      </c>
      <c r="L3" s="50">
        <v>11</v>
      </c>
      <c r="M3" s="50">
        <v>12</v>
      </c>
      <c r="N3" s="50">
        <v>13</v>
      </c>
      <c r="O3" s="50">
        <v>14</v>
      </c>
      <c r="P3" s="50">
        <v>15</v>
      </c>
      <c r="Q3" s="50">
        <v>16</v>
      </c>
    </row>
    <row r="4" spans="1:18" ht="63" hidden="1" customHeight="1">
      <c r="A4" s="1" t="s">
        <v>0</v>
      </c>
      <c r="B4" s="15"/>
      <c r="C4" s="99" t="s">
        <v>1</v>
      </c>
      <c r="D4" s="100"/>
      <c r="E4" s="99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</row>
    <row r="5" spans="1:18" ht="18" customHeight="1">
      <c r="A5" s="50" t="s">
        <v>114</v>
      </c>
      <c r="B5" s="144">
        <v>0</v>
      </c>
      <c r="C5" s="101">
        <f>D5/E5*100%</f>
        <v>0.49472096530920057</v>
      </c>
      <c r="D5" s="122">
        <v>196.8</v>
      </c>
      <c r="E5" s="123">
        <f>SUM(F5:Q5)</f>
        <v>397.80000000000007</v>
      </c>
      <c r="F5" s="123">
        <v>45</v>
      </c>
      <c r="G5" s="123">
        <v>15</v>
      </c>
      <c r="H5" s="123">
        <v>20</v>
      </c>
      <c r="I5" s="123">
        <v>50</v>
      </c>
      <c r="J5" s="123">
        <v>55</v>
      </c>
      <c r="K5" s="123">
        <v>30</v>
      </c>
      <c r="L5" s="123">
        <v>35</v>
      </c>
      <c r="M5" s="123">
        <v>45</v>
      </c>
      <c r="N5" s="123">
        <v>37.5</v>
      </c>
      <c r="O5" s="123">
        <v>7.1</v>
      </c>
      <c r="P5" s="123">
        <v>28.6</v>
      </c>
      <c r="Q5" s="123">
        <v>29.6</v>
      </c>
      <c r="R5" s="67"/>
    </row>
    <row r="6" spans="1:18" ht="18" customHeight="1">
      <c r="A6" s="61" t="s">
        <v>37</v>
      </c>
      <c r="B6" s="144">
        <v>3</v>
      </c>
      <c r="C6" s="101">
        <f>D6/E6*100%</f>
        <v>0.89382693325970952</v>
      </c>
      <c r="D6" s="124">
        <v>201045.9</v>
      </c>
      <c r="E6" s="123">
        <f>SUM(F6:Q6)</f>
        <v>224927.09999999998</v>
      </c>
      <c r="F6" s="123">
        <v>11010.1</v>
      </c>
      <c r="G6" s="123">
        <v>14196.6</v>
      </c>
      <c r="H6" s="123">
        <v>15144.4</v>
      </c>
      <c r="I6" s="123">
        <v>16348.9</v>
      </c>
      <c r="J6" s="123">
        <v>15049.2</v>
      </c>
      <c r="K6" s="123">
        <v>19113</v>
      </c>
      <c r="L6" s="123">
        <v>17231.599999999999</v>
      </c>
      <c r="M6" s="123">
        <v>17869.3</v>
      </c>
      <c r="N6" s="123">
        <v>22356</v>
      </c>
      <c r="O6" s="123">
        <v>19231</v>
      </c>
      <c r="P6" s="123">
        <v>26875.200000000001</v>
      </c>
      <c r="Q6" s="123">
        <v>30501.8</v>
      </c>
      <c r="R6" s="67"/>
    </row>
    <row r="7" spans="1:18" ht="18" customHeight="1">
      <c r="A7" s="61" t="s">
        <v>115</v>
      </c>
      <c r="B7" s="144">
        <v>2</v>
      </c>
      <c r="C7" s="101">
        <f>D7/E7*100%</f>
        <v>0.84812963536367791</v>
      </c>
      <c r="D7" s="124">
        <v>5752.1</v>
      </c>
      <c r="E7" s="123">
        <f t="shared" ref="E7:E16" si="0">SUM(F7:Q7)</f>
        <v>6782.1</v>
      </c>
      <c r="F7" s="123">
        <v>230</v>
      </c>
      <c r="G7" s="123">
        <v>417.5</v>
      </c>
      <c r="H7" s="123">
        <v>451</v>
      </c>
      <c r="I7" s="123">
        <v>594</v>
      </c>
      <c r="J7" s="123">
        <v>547</v>
      </c>
      <c r="K7" s="123">
        <v>626</v>
      </c>
      <c r="L7" s="123">
        <v>637</v>
      </c>
      <c r="M7" s="123">
        <v>530</v>
      </c>
      <c r="N7" s="123">
        <v>598</v>
      </c>
      <c r="O7" s="123">
        <v>714</v>
      </c>
      <c r="P7" s="123">
        <v>563.5</v>
      </c>
      <c r="Q7" s="123">
        <v>874.1</v>
      </c>
    </row>
    <row r="8" spans="1:18" ht="18" customHeight="1">
      <c r="A8" s="130" t="s">
        <v>38</v>
      </c>
      <c r="B8" s="144">
        <v>5</v>
      </c>
      <c r="C8" s="101">
        <f t="shared" ref="C8:C16" si="1">D8/E8*100%</f>
        <v>0.9904242813808406</v>
      </c>
      <c r="D8" s="124">
        <v>22496.2</v>
      </c>
      <c r="E8" s="123">
        <f t="shared" si="0"/>
        <v>22713.7</v>
      </c>
      <c r="F8" s="123">
        <v>882.3</v>
      </c>
      <c r="G8" s="123">
        <v>1774.9</v>
      </c>
      <c r="H8" s="123">
        <v>1399.4</v>
      </c>
      <c r="I8" s="123">
        <v>1104.9000000000001</v>
      </c>
      <c r="J8" s="123">
        <v>1972</v>
      </c>
      <c r="K8" s="123">
        <v>2078.8000000000002</v>
      </c>
      <c r="L8" s="123">
        <v>2140.1999999999998</v>
      </c>
      <c r="M8" s="123">
        <v>1961.1</v>
      </c>
      <c r="N8" s="123">
        <v>1718.2</v>
      </c>
      <c r="O8" s="123">
        <v>1832.9</v>
      </c>
      <c r="P8" s="123">
        <v>1706.2</v>
      </c>
      <c r="Q8" s="123">
        <v>4142.8</v>
      </c>
    </row>
    <row r="9" spans="1:18" s="80" customFormat="1" ht="18" customHeight="1">
      <c r="A9" s="145" t="s">
        <v>126</v>
      </c>
      <c r="B9" s="146">
        <v>3</v>
      </c>
      <c r="C9" s="125">
        <f t="shared" si="1"/>
        <v>0.88057619133901066</v>
      </c>
      <c r="D9" s="127">
        <v>4859.8999999999996</v>
      </c>
      <c r="E9" s="126">
        <f t="shared" si="0"/>
        <v>5519</v>
      </c>
      <c r="F9" s="126">
        <v>140</v>
      </c>
      <c r="G9" s="126">
        <v>455</v>
      </c>
      <c r="H9" s="126">
        <v>450</v>
      </c>
      <c r="I9" s="126">
        <v>414</v>
      </c>
      <c r="J9" s="126">
        <v>360</v>
      </c>
      <c r="K9" s="126">
        <v>320</v>
      </c>
      <c r="L9" s="126">
        <v>555</v>
      </c>
      <c r="M9" s="126">
        <v>528</v>
      </c>
      <c r="N9" s="126">
        <v>401</v>
      </c>
      <c r="O9" s="126">
        <v>466.2</v>
      </c>
      <c r="P9" s="126">
        <v>485</v>
      </c>
      <c r="Q9" s="126">
        <v>944.8</v>
      </c>
    </row>
    <row r="10" spans="1:18" ht="18" customHeight="1">
      <c r="A10" s="130" t="s">
        <v>116</v>
      </c>
      <c r="B10" s="144">
        <v>0</v>
      </c>
      <c r="C10" s="101">
        <f t="shared" si="1"/>
        <v>0.73484753419500559</v>
      </c>
      <c r="D10" s="124">
        <v>4684.8</v>
      </c>
      <c r="E10" s="123">
        <f t="shared" si="0"/>
        <v>6375.2000000000007</v>
      </c>
      <c r="F10" s="123">
        <v>249.5</v>
      </c>
      <c r="G10" s="123">
        <v>371.4</v>
      </c>
      <c r="H10" s="123">
        <v>669.1</v>
      </c>
      <c r="I10" s="123">
        <v>965.6</v>
      </c>
      <c r="J10" s="123">
        <v>518.4</v>
      </c>
      <c r="K10" s="123">
        <v>615</v>
      </c>
      <c r="L10" s="123">
        <v>647.9</v>
      </c>
      <c r="M10" s="123">
        <v>361.7</v>
      </c>
      <c r="N10" s="123">
        <v>526.5</v>
      </c>
      <c r="O10" s="123">
        <v>463.2</v>
      </c>
      <c r="P10" s="123">
        <v>430.3</v>
      </c>
      <c r="Q10" s="123">
        <v>556.6</v>
      </c>
    </row>
    <row r="11" spans="1:18" ht="18" customHeight="1">
      <c r="A11" s="130" t="s">
        <v>49</v>
      </c>
      <c r="B11" s="144">
        <v>5</v>
      </c>
      <c r="C11" s="101">
        <f t="shared" si="1"/>
        <v>1.0135571304321946</v>
      </c>
      <c r="D11" s="124">
        <v>183891.9</v>
      </c>
      <c r="E11" s="123">
        <f t="shared" si="0"/>
        <v>181432.19999999998</v>
      </c>
      <c r="F11" s="123">
        <v>4068.2</v>
      </c>
      <c r="G11" s="123">
        <v>15791.2</v>
      </c>
      <c r="H11" s="123">
        <v>16006.1</v>
      </c>
      <c r="I11" s="123">
        <v>16642.599999999999</v>
      </c>
      <c r="J11" s="123">
        <v>16768.2</v>
      </c>
      <c r="K11" s="123">
        <v>20905.900000000001</v>
      </c>
      <c r="L11" s="123">
        <v>16095.9</v>
      </c>
      <c r="M11" s="123">
        <v>11818.3</v>
      </c>
      <c r="N11" s="123">
        <v>12637.9</v>
      </c>
      <c r="O11" s="123">
        <v>19760.599999999999</v>
      </c>
      <c r="P11" s="123">
        <v>16163</v>
      </c>
      <c r="Q11" s="123">
        <v>14774.3</v>
      </c>
    </row>
    <row r="12" spans="1:18" ht="18" customHeight="1">
      <c r="A12" s="130" t="s">
        <v>40</v>
      </c>
      <c r="B12" s="144">
        <v>4</v>
      </c>
      <c r="C12" s="101">
        <f t="shared" si="1"/>
        <v>0.9327108726151998</v>
      </c>
      <c r="D12" s="124">
        <v>676169.4</v>
      </c>
      <c r="E12" s="123">
        <f t="shared" si="0"/>
        <v>724950.70000000007</v>
      </c>
      <c r="F12" s="123">
        <v>26145.4</v>
      </c>
      <c r="G12" s="123">
        <v>65350.1</v>
      </c>
      <c r="H12" s="123">
        <v>58030.5</v>
      </c>
      <c r="I12" s="123">
        <v>79904.7</v>
      </c>
      <c r="J12" s="123">
        <v>67464.899999999994</v>
      </c>
      <c r="K12" s="123">
        <v>64664</v>
      </c>
      <c r="L12" s="123">
        <v>51176.7</v>
      </c>
      <c r="M12" s="123">
        <v>43829.1</v>
      </c>
      <c r="N12" s="123">
        <v>48882.3</v>
      </c>
      <c r="O12" s="123">
        <v>50984.3</v>
      </c>
      <c r="P12" s="123">
        <v>82717.3</v>
      </c>
      <c r="Q12" s="123">
        <v>85801.4</v>
      </c>
    </row>
    <row r="13" spans="1:18" ht="18" customHeight="1">
      <c r="A13" s="130" t="s">
        <v>41</v>
      </c>
      <c r="B13" s="144">
        <v>0</v>
      </c>
      <c r="C13" s="101">
        <f t="shared" si="1"/>
        <v>0.73136291699933853</v>
      </c>
      <c r="D13" s="124">
        <v>190257.7</v>
      </c>
      <c r="E13" s="123">
        <f t="shared" si="0"/>
        <v>260141.3</v>
      </c>
      <c r="F13" s="123">
        <v>4230</v>
      </c>
      <c r="G13" s="123">
        <v>11178.5</v>
      </c>
      <c r="H13" s="123">
        <v>16828.5</v>
      </c>
      <c r="I13" s="123">
        <v>12751.7</v>
      </c>
      <c r="J13" s="123">
        <v>14432.4</v>
      </c>
      <c r="K13" s="123">
        <v>18005.7</v>
      </c>
      <c r="L13" s="123">
        <v>16736.5</v>
      </c>
      <c r="M13" s="123">
        <v>20719.2</v>
      </c>
      <c r="N13" s="123">
        <v>23433.5</v>
      </c>
      <c r="O13" s="123">
        <v>36098.300000000003</v>
      </c>
      <c r="P13" s="123">
        <v>30571.9</v>
      </c>
      <c r="Q13" s="123">
        <v>55155.1</v>
      </c>
    </row>
    <row r="14" spans="1:18" ht="18" customHeight="1">
      <c r="A14" s="130" t="s">
        <v>42</v>
      </c>
      <c r="B14" s="144">
        <v>5</v>
      </c>
      <c r="C14" s="101">
        <f t="shared" si="1"/>
        <v>0.96519301290723314</v>
      </c>
      <c r="D14" s="124">
        <v>11344.01</v>
      </c>
      <c r="E14" s="123">
        <f t="shared" si="0"/>
        <v>11753.099999999999</v>
      </c>
      <c r="F14" s="123">
        <v>737.8</v>
      </c>
      <c r="G14" s="123">
        <v>1724.3</v>
      </c>
      <c r="H14" s="123">
        <v>668.7</v>
      </c>
      <c r="I14" s="123">
        <v>958.8</v>
      </c>
      <c r="J14" s="123">
        <v>902.2</v>
      </c>
      <c r="K14" s="123">
        <v>1000.2</v>
      </c>
      <c r="L14" s="123">
        <v>910.5</v>
      </c>
      <c r="M14" s="123">
        <v>859.5</v>
      </c>
      <c r="N14" s="123">
        <v>1061.5999999999999</v>
      </c>
      <c r="O14" s="123">
        <v>978.3</v>
      </c>
      <c r="P14" s="123">
        <v>860.8</v>
      </c>
      <c r="Q14" s="123">
        <v>1090.4000000000001</v>
      </c>
    </row>
    <row r="15" spans="1:18" ht="18" customHeight="1">
      <c r="A15" s="130" t="s">
        <v>43</v>
      </c>
      <c r="B15" s="144">
        <v>1</v>
      </c>
      <c r="C15" s="101">
        <f t="shared" si="1"/>
        <v>0.81106119049706316</v>
      </c>
      <c r="D15" s="124">
        <v>37007.1</v>
      </c>
      <c r="E15" s="123">
        <f t="shared" si="0"/>
        <v>45628</v>
      </c>
      <c r="F15" s="123">
        <v>980</v>
      </c>
      <c r="G15" s="123">
        <v>1991.5</v>
      </c>
      <c r="H15" s="123">
        <v>3566.5</v>
      </c>
      <c r="I15" s="123">
        <v>3636.5</v>
      </c>
      <c r="J15" s="123">
        <v>3371.5</v>
      </c>
      <c r="K15" s="123">
        <v>3337.5</v>
      </c>
      <c r="L15" s="123">
        <v>3980.5</v>
      </c>
      <c r="M15" s="123">
        <v>3945.5</v>
      </c>
      <c r="N15" s="123">
        <v>9961.4</v>
      </c>
      <c r="O15" s="123">
        <v>3973.5</v>
      </c>
      <c r="P15" s="123">
        <v>3097.7</v>
      </c>
      <c r="Q15" s="123">
        <v>3785.9</v>
      </c>
    </row>
    <row r="16" spans="1:18" ht="18" customHeight="1">
      <c r="A16" s="130" t="s">
        <v>44</v>
      </c>
      <c r="B16" s="144">
        <v>5</v>
      </c>
      <c r="C16" s="101">
        <f t="shared" si="1"/>
        <v>1</v>
      </c>
      <c r="D16" s="124">
        <v>128</v>
      </c>
      <c r="E16" s="123">
        <f t="shared" si="0"/>
        <v>128</v>
      </c>
      <c r="F16" s="123">
        <v>0</v>
      </c>
      <c r="G16" s="123">
        <v>0</v>
      </c>
      <c r="H16" s="123">
        <v>0</v>
      </c>
      <c r="I16" s="123">
        <v>31.9</v>
      </c>
      <c r="J16" s="123">
        <v>0</v>
      </c>
      <c r="K16" s="123">
        <v>0</v>
      </c>
      <c r="L16" s="123">
        <v>32</v>
      </c>
      <c r="M16" s="123"/>
      <c r="N16" s="123"/>
      <c r="O16" s="123">
        <v>32</v>
      </c>
      <c r="P16" s="123"/>
      <c r="Q16" s="123">
        <v>32.1</v>
      </c>
    </row>
    <row r="17" spans="1:17" ht="15" customHeight="1">
      <c r="A17" s="138"/>
      <c r="B17" s="139">
        <f>SUM(B5:B16)/12</f>
        <v>2.75</v>
      </c>
      <c r="C17" s="138" t="s">
        <v>100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</row>
    <row r="18" spans="1:17">
      <c r="C18" s="24"/>
      <c r="D18" s="24"/>
      <c r="E18" s="24"/>
      <c r="F18" s="24"/>
      <c r="G18" s="24"/>
    </row>
    <row r="19" spans="1:17">
      <c r="C19" s="24"/>
      <c r="D19" s="24"/>
      <c r="E19" s="129"/>
      <c r="F19" s="24"/>
      <c r="G19" s="24"/>
    </row>
    <row r="20" spans="1:17">
      <c r="C20" s="24"/>
      <c r="D20" s="24"/>
      <c r="E20" s="24"/>
      <c r="F20" s="24"/>
      <c r="G20" s="24"/>
    </row>
    <row r="21" spans="1:17">
      <c r="C21" s="24"/>
      <c r="D21" s="24"/>
      <c r="E21" s="24"/>
      <c r="F21" s="24"/>
      <c r="G21" s="24"/>
    </row>
    <row r="22" spans="1:17">
      <c r="C22" s="24"/>
      <c r="D22" s="24"/>
      <c r="E22" s="24"/>
      <c r="F22" s="24"/>
      <c r="G22" s="24"/>
    </row>
    <row r="23" spans="1:17">
      <c r="C23" s="24"/>
      <c r="D23" s="24"/>
      <c r="E23" s="24"/>
      <c r="F23" s="24"/>
      <c r="G23" s="24"/>
    </row>
    <row r="24" spans="1:17">
      <c r="C24" s="24"/>
      <c r="D24" s="24"/>
      <c r="E24" s="24"/>
      <c r="F24" s="24"/>
      <c r="G24" s="24"/>
    </row>
    <row r="25" spans="1:17">
      <c r="C25" s="24"/>
      <c r="D25" s="24"/>
      <c r="E25" s="24"/>
      <c r="F25" s="24"/>
      <c r="G25" s="24"/>
    </row>
    <row r="26" spans="1:17">
      <c r="C26" s="24"/>
      <c r="D26" s="24"/>
      <c r="E26" s="24"/>
      <c r="F26" s="24"/>
      <c r="G26" s="24"/>
    </row>
    <row r="27" spans="1:17">
      <c r="C27" s="24"/>
      <c r="D27" s="24"/>
      <c r="E27" s="24"/>
      <c r="F27" s="24"/>
      <c r="G27" s="24"/>
    </row>
    <row r="28" spans="1:17">
      <c r="C28" s="24"/>
      <c r="D28" s="24"/>
      <c r="E28" s="24"/>
      <c r="F28" s="24"/>
      <c r="G28" s="24"/>
    </row>
    <row r="29" spans="1:17">
      <c r="C29" s="24"/>
      <c r="D29" s="24"/>
      <c r="E29" s="24"/>
      <c r="F29" s="24"/>
      <c r="G29" s="24"/>
    </row>
    <row r="30" spans="1:17">
      <c r="C30" s="24"/>
      <c r="D30" s="24"/>
      <c r="E30" s="24"/>
      <c r="F30" s="24"/>
      <c r="G30" s="24"/>
    </row>
    <row r="31" spans="1:17">
      <c r="C31" s="24"/>
      <c r="D31" s="24"/>
      <c r="E31" s="24"/>
      <c r="F31" s="24"/>
      <c r="G31" s="24"/>
    </row>
    <row r="32" spans="1:17">
      <c r="C32" s="24"/>
      <c r="D32" s="24"/>
      <c r="E32" s="24"/>
      <c r="F32" s="24"/>
      <c r="G32" s="24"/>
    </row>
    <row r="33" spans="3:7">
      <c r="C33" s="24"/>
      <c r="D33" s="24"/>
      <c r="E33" s="24"/>
      <c r="F33" s="24"/>
      <c r="G33" s="24"/>
    </row>
    <row r="34" spans="3:7">
      <c r="C34" s="24"/>
      <c r="D34" s="24"/>
      <c r="E34" s="24"/>
      <c r="F34" s="24"/>
      <c r="G34" s="24"/>
    </row>
    <row r="35" spans="3:7">
      <c r="C35" s="24"/>
      <c r="D35" s="24"/>
      <c r="E35" s="24"/>
      <c r="F35" s="24"/>
      <c r="G35" s="24"/>
    </row>
    <row r="36" spans="3:7">
      <c r="C36" s="24"/>
      <c r="D36" s="24"/>
      <c r="E36" s="24"/>
      <c r="F36" s="24"/>
      <c r="G36" s="24"/>
    </row>
    <row r="37" spans="3:7">
      <c r="C37" s="24"/>
      <c r="D37" s="24"/>
      <c r="E37" s="24"/>
      <c r="F37" s="24"/>
      <c r="G37" s="24"/>
    </row>
    <row r="38" spans="3:7">
      <c r="C38" s="24"/>
      <c r="D38" s="24"/>
      <c r="E38" s="24"/>
      <c r="F38" s="24"/>
      <c r="G38" s="24"/>
    </row>
    <row r="39" spans="3:7">
      <c r="C39" s="24"/>
      <c r="D39" s="24"/>
      <c r="E39" s="24"/>
      <c r="F39" s="24"/>
      <c r="G39" s="24"/>
    </row>
    <row r="40" spans="3:7">
      <c r="C40" s="24"/>
      <c r="D40" s="24"/>
      <c r="E40" s="24"/>
      <c r="F40" s="24"/>
      <c r="G40" s="24"/>
    </row>
    <row r="41" spans="3:7">
      <c r="C41" s="24"/>
      <c r="D41" s="24"/>
      <c r="E41" s="24"/>
      <c r="F41" s="24"/>
      <c r="G41" s="24"/>
    </row>
    <row r="42" spans="3:7">
      <c r="C42" s="24"/>
      <c r="D42" s="24"/>
      <c r="E42" s="24"/>
      <c r="F42" s="24"/>
      <c r="G42" s="24"/>
    </row>
    <row r="43" spans="3:7">
      <c r="C43" s="24"/>
      <c r="D43" s="24"/>
      <c r="E43" s="24"/>
      <c r="F43" s="24"/>
      <c r="G43" s="24"/>
    </row>
    <row r="44" spans="3:7">
      <c r="C44" s="24"/>
      <c r="D44" s="24"/>
      <c r="E44" s="24"/>
      <c r="F44" s="24"/>
      <c r="G44" s="24"/>
    </row>
    <row r="45" spans="3:7">
      <c r="C45" s="24"/>
      <c r="D45" s="24"/>
      <c r="E45" s="24"/>
      <c r="F45" s="24"/>
      <c r="G45" s="24"/>
    </row>
    <row r="46" spans="3:7">
      <c r="C46" s="24"/>
      <c r="D46" s="24"/>
      <c r="E46" s="24"/>
      <c r="F46" s="24"/>
      <c r="G46" s="24"/>
    </row>
    <row r="47" spans="3:7">
      <c r="C47" s="24"/>
      <c r="D47" s="24"/>
      <c r="E47" s="24"/>
      <c r="F47" s="24"/>
      <c r="G47" s="24"/>
    </row>
    <row r="48" spans="3:7">
      <c r="C48" s="24"/>
      <c r="D48" s="24"/>
      <c r="E48" s="24"/>
      <c r="F48" s="24"/>
      <c r="G48" s="24"/>
    </row>
    <row r="49" spans="3:7">
      <c r="C49" s="24"/>
      <c r="D49" s="24"/>
      <c r="E49" s="24"/>
      <c r="F49" s="24"/>
      <c r="G49" s="24"/>
    </row>
    <row r="50" spans="3:7">
      <c r="C50" s="24"/>
      <c r="D50" s="24"/>
      <c r="E50" s="24"/>
      <c r="F50" s="24"/>
      <c r="G50" s="24"/>
    </row>
    <row r="51" spans="3:7">
      <c r="C51" s="24"/>
      <c r="D51" s="24"/>
      <c r="E51" s="24"/>
      <c r="F51" s="24"/>
      <c r="G51" s="24"/>
    </row>
    <row r="52" spans="3:7">
      <c r="C52" s="24"/>
      <c r="D52" s="24"/>
      <c r="E52" s="24"/>
      <c r="F52" s="24"/>
      <c r="G52" s="24"/>
    </row>
    <row r="53" spans="3:7">
      <c r="C53" s="24"/>
      <c r="D53" s="24"/>
      <c r="E53" s="24"/>
      <c r="F53" s="24"/>
      <c r="G53" s="24"/>
    </row>
    <row r="54" spans="3:7">
      <c r="C54" s="24"/>
      <c r="D54" s="24"/>
      <c r="E54" s="24"/>
      <c r="F54" s="24"/>
      <c r="G54" s="24"/>
    </row>
    <row r="55" spans="3:7">
      <c r="C55" s="24"/>
      <c r="D55" s="24"/>
      <c r="E55" s="24"/>
      <c r="F55" s="24"/>
      <c r="G55" s="24"/>
    </row>
    <row r="56" spans="3:7">
      <c r="C56" s="24"/>
      <c r="D56" s="24"/>
      <c r="E56" s="24"/>
      <c r="F56" s="24"/>
      <c r="G56" s="24"/>
    </row>
    <row r="57" spans="3:7">
      <c r="C57" s="24"/>
      <c r="D57" s="24"/>
      <c r="E57" s="24"/>
      <c r="F57" s="24"/>
      <c r="G57" s="24"/>
    </row>
    <row r="58" spans="3:7">
      <c r="C58" s="24"/>
      <c r="D58" s="24"/>
      <c r="E58" s="24"/>
      <c r="F58" s="24"/>
      <c r="G58" s="24"/>
    </row>
    <row r="59" spans="3:7">
      <c r="C59" s="24"/>
      <c r="D59" s="24"/>
      <c r="E59" s="24"/>
      <c r="F59" s="24"/>
      <c r="G59" s="24"/>
    </row>
    <row r="60" spans="3:7">
      <c r="C60" s="24"/>
      <c r="D60" s="24"/>
      <c r="E60" s="24"/>
      <c r="F60" s="24"/>
      <c r="G60" s="24"/>
    </row>
    <row r="61" spans="3:7">
      <c r="C61" s="24"/>
      <c r="D61" s="24"/>
      <c r="E61" s="24"/>
      <c r="F61" s="24"/>
      <c r="G61" s="24"/>
    </row>
    <row r="62" spans="3:7">
      <c r="C62" s="24"/>
      <c r="D62" s="24"/>
      <c r="E62" s="24"/>
      <c r="F62" s="24"/>
      <c r="G62" s="24"/>
    </row>
    <row r="63" spans="3:7">
      <c r="C63" s="24"/>
      <c r="D63" s="24"/>
      <c r="E63" s="24"/>
      <c r="F63" s="24"/>
      <c r="G63" s="24"/>
    </row>
    <row r="64" spans="3:7">
      <c r="C64" s="24"/>
      <c r="D64" s="24"/>
      <c r="E64" s="24"/>
      <c r="F64" s="24"/>
      <c r="G64" s="24"/>
    </row>
    <row r="65" spans="3:7">
      <c r="C65" s="24"/>
      <c r="D65" s="24"/>
      <c r="E65" s="24"/>
      <c r="F65" s="24"/>
      <c r="G65" s="24"/>
    </row>
    <row r="66" spans="3:7">
      <c r="C66" s="24"/>
      <c r="D66" s="24"/>
      <c r="E66" s="24"/>
      <c r="F66" s="24"/>
      <c r="G66" s="24"/>
    </row>
    <row r="67" spans="3:7">
      <c r="C67" s="24"/>
      <c r="D67" s="24"/>
      <c r="E67" s="24"/>
      <c r="F67" s="24"/>
      <c r="G67" s="24"/>
    </row>
    <row r="68" spans="3:7">
      <c r="C68" s="24"/>
      <c r="D68" s="24"/>
      <c r="E68" s="24"/>
      <c r="F68" s="24"/>
      <c r="G68" s="24"/>
    </row>
    <row r="69" spans="3:7">
      <c r="C69" s="24"/>
      <c r="D69" s="24"/>
      <c r="E69" s="24"/>
      <c r="F69" s="24"/>
      <c r="G69" s="24"/>
    </row>
    <row r="70" spans="3:7">
      <c r="C70" s="24"/>
      <c r="D70" s="24"/>
      <c r="E70" s="24"/>
      <c r="F70" s="24"/>
      <c r="G70" s="24"/>
    </row>
    <row r="71" spans="3:7">
      <c r="C71" s="24"/>
      <c r="D71" s="24"/>
      <c r="E71" s="24"/>
      <c r="F71" s="24"/>
      <c r="G71" s="24"/>
    </row>
    <row r="72" spans="3:7">
      <c r="C72" s="24"/>
      <c r="D72" s="24"/>
      <c r="E72" s="24"/>
      <c r="F72" s="24"/>
      <c r="G72" s="24"/>
    </row>
    <row r="73" spans="3:7">
      <c r="C73" s="24"/>
      <c r="D73" s="24"/>
      <c r="E73" s="24"/>
      <c r="F73" s="24"/>
      <c r="G73" s="24"/>
    </row>
    <row r="74" spans="3:7">
      <c r="C74" s="24"/>
      <c r="D74" s="24"/>
      <c r="E74" s="24"/>
      <c r="F74" s="24"/>
      <c r="G74" s="24"/>
    </row>
    <row r="75" spans="3:7">
      <c r="C75" s="24"/>
      <c r="D75" s="24"/>
      <c r="E75" s="24"/>
      <c r="F75" s="24"/>
      <c r="G75" s="24"/>
    </row>
    <row r="76" spans="3:7">
      <c r="C76" s="24"/>
      <c r="D76" s="24"/>
      <c r="E76" s="24"/>
      <c r="F76" s="24"/>
      <c r="G76" s="24"/>
    </row>
    <row r="77" spans="3:7">
      <c r="C77" s="24"/>
      <c r="D77" s="24"/>
      <c r="E77" s="24"/>
      <c r="F77" s="24"/>
      <c r="G77" s="24"/>
    </row>
    <row r="78" spans="3:7">
      <c r="C78" s="24"/>
      <c r="D78" s="24"/>
      <c r="E78" s="24"/>
      <c r="F78" s="24"/>
      <c r="G78" s="24"/>
    </row>
    <row r="79" spans="3:7">
      <c r="C79" s="24"/>
      <c r="D79" s="24"/>
      <c r="E79" s="24"/>
      <c r="F79" s="24"/>
      <c r="G79" s="24"/>
    </row>
    <row r="80" spans="3:7">
      <c r="C80" s="24"/>
      <c r="D80" s="24"/>
      <c r="E80" s="24"/>
      <c r="F80" s="24"/>
      <c r="G80" s="24"/>
    </row>
    <row r="81" spans="3:7">
      <c r="C81" s="24"/>
      <c r="D81" s="24"/>
      <c r="E81" s="24"/>
      <c r="F81" s="24"/>
      <c r="G81" s="24"/>
    </row>
    <row r="82" spans="3:7">
      <c r="C82" s="24"/>
      <c r="D82" s="24"/>
      <c r="E82" s="24"/>
      <c r="F82" s="24"/>
      <c r="G82" s="24"/>
    </row>
    <row r="83" spans="3:7">
      <c r="C83" s="24"/>
      <c r="D83" s="24"/>
      <c r="E83" s="24"/>
      <c r="F83" s="24"/>
      <c r="G83" s="24"/>
    </row>
    <row r="84" spans="3:7">
      <c r="C84" s="24"/>
      <c r="D84" s="24"/>
      <c r="E84" s="24"/>
      <c r="F84" s="24"/>
      <c r="G84" s="24"/>
    </row>
    <row r="85" spans="3:7">
      <c r="C85" s="24"/>
      <c r="D85" s="24"/>
      <c r="E85" s="24"/>
      <c r="F85" s="24"/>
      <c r="G85" s="24"/>
    </row>
    <row r="86" spans="3:7">
      <c r="C86" s="24"/>
      <c r="D86" s="24"/>
      <c r="E86" s="24"/>
      <c r="F86" s="24"/>
      <c r="G86" s="24"/>
    </row>
  </sheetData>
  <phoneticPr fontId="3" type="noConversion"/>
  <pageMargins left="0.59055118110236227" right="0.59055118110236227" top="0.78740157480314965" bottom="0.78740157480314965" header="0.51181102362204722" footer="0.51181102362204722"/>
  <pageSetup paperSize="9" scale="74" orientation="landscape" r:id="rId1"/>
  <headerFooter alignWithMargins="0"/>
  <colBreaks count="1" manualBreakCount="1">
    <brk id="17" max="16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H17"/>
  <sheetViews>
    <sheetView view="pageBreakPreview" zoomScale="89" zoomScaleNormal="100" zoomScaleSheetLayoutView="89" workbookViewId="0">
      <selection activeCell="J16" sqref="J16"/>
    </sheetView>
  </sheetViews>
  <sheetFormatPr defaultRowHeight="12.75"/>
  <cols>
    <col min="1" max="1" width="7.5703125" style="27" customWidth="1"/>
    <col min="2" max="2" width="7.7109375" style="27" customWidth="1"/>
    <col min="3" max="3" width="35.42578125" style="27" customWidth="1"/>
    <col min="4" max="4" width="16.7109375" style="24" customWidth="1"/>
    <col min="5" max="5" width="16.140625" style="80" customWidth="1"/>
    <col min="6" max="6" width="14" style="24" hidden="1" customWidth="1"/>
    <col min="7" max="7" width="9.5703125" style="24" hidden="1" customWidth="1"/>
    <col min="8" max="8" width="12.7109375" style="24" customWidth="1"/>
    <col min="9" max="16384" width="9.140625" style="24"/>
  </cols>
  <sheetData>
    <row r="1" spans="1:8" ht="12.75" customHeight="1"/>
    <row r="2" spans="1:8" s="32" customFormat="1" ht="86.25" customHeight="1">
      <c r="A2" s="30" t="s">
        <v>7</v>
      </c>
      <c r="B2" s="31" t="s">
        <v>66</v>
      </c>
      <c r="C2" s="30" t="s">
        <v>8</v>
      </c>
      <c r="D2" s="57" t="s">
        <v>72</v>
      </c>
      <c r="E2" s="86" t="s">
        <v>73</v>
      </c>
      <c r="F2" s="57" t="s">
        <v>125</v>
      </c>
    </row>
    <row r="3" spans="1:8" ht="15" customHeight="1">
      <c r="A3" s="28">
        <v>1</v>
      </c>
      <c r="B3" s="70"/>
      <c r="C3" s="28">
        <v>2</v>
      </c>
      <c r="D3" s="28">
        <v>3</v>
      </c>
      <c r="E3" s="88">
        <v>4</v>
      </c>
    </row>
    <row r="4" spans="1:8" ht="21.75" hidden="1" customHeight="1">
      <c r="A4" s="28" t="s">
        <v>0</v>
      </c>
      <c r="B4" s="70"/>
      <c r="C4" s="28" t="s">
        <v>1</v>
      </c>
      <c r="D4" s="34"/>
      <c r="E4" s="114"/>
    </row>
    <row r="5" spans="1:8" ht="21" customHeight="1">
      <c r="A5" s="28" t="s">
        <v>114</v>
      </c>
      <c r="B5" s="16">
        <v>4</v>
      </c>
      <c r="C5" s="76">
        <f>D5/E5*100%</f>
        <v>0.2779220779220779</v>
      </c>
      <c r="D5" s="94">
        <v>42.8</v>
      </c>
      <c r="E5" s="77">
        <v>154</v>
      </c>
      <c r="F5" s="91">
        <f>D5+E5</f>
        <v>196.8</v>
      </c>
      <c r="G5" s="117">
        <f>D5/F5*100</f>
        <v>21.747967479674791</v>
      </c>
      <c r="H5" s="91"/>
    </row>
    <row r="6" spans="1:8" ht="21" customHeight="1">
      <c r="A6" s="28" t="s">
        <v>37</v>
      </c>
      <c r="B6" s="16">
        <v>0</v>
      </c>
      <c r="C6" s="76">
        <f t="shared" ref="C6:C17" si="0">D6/E6*100%</f>
        <v>0.69762022083706421</v>
      </c>
      <c r="D6" s="94">
        <v>291081.2</v>
      </c>
      <c r="E6" s="77">
        <v>417248.8</v>
      </c>
      <c r="F6" s="91">
        <f t="shared" ref="F6:F16" si="1">D6+E6</f>
        <v>708330</v>
      </c>
      <c r="G6" s="117">
        <f t="shared" ref="G6:G17" si="2">D6/F6*100</f>
        <v>41.094009854164021</v>
      </c>
      <c r="H6" s="91"/>
    </row>
    <row r="7" spans="1:8" ht="21" customHeight="1">
      <c r="A7" s="28" t="s">
        <v>115</v>
      </c>
      <c r="B7" s="16">
        <v>0</v>
      </c>
      <c r="C7" s="76">
        <f t="shared" si="0"/>
        <v>1.3453180057079994</v>
      </c>
      <c r="D7" s="94">
        <v>8437.7000000000007</v>
      </c>
      <c r="E7" s="77">
        <v>6271.9</v>
      </c>
      <c r="F7" s="91">
        <f t="shared" si="1"/>
        <v>14709.6</v>
      </c>
      <c r="G7" s="117">
        <f t="shared" si="2"/>
        <v>57.361858922064499</v>
      </c>
      <c r="H7" s="91"/>
    </row>
    <row r="8" spans="1:8" ht="21" customHeight="1">
      <c r="A8" s="28" t="s">
        <v>38</v>
      </c>
      <c r="B8" s="16">
        <v>2</v>
      </c>
      <c r="C8" s="76">
        <f t="shared" si="0"/>
        <v>0.3903854816912285</v>
      </c>
      <c r="D8" s="94">
        <v>6066.2</v>
      </c>
      <c r="E8" s="77">
        <v>15539</v>
      </c>
      <c r="F8" s="91">
        <f t="shared" si="1"/>
        <v>21605.200000000001</v>
      </c>
      <c r="G8" s="117">
        <f t="shared" si="2"/>
        <v>28.077499861144538</v>
      </c>
      <c r="H8" s="91"/>
    </row>
    <row r="9" spans="1:8" ht="21" customHeight="1">
      <c r="A9" s="28" t="s">
        <v>126</v>
      </c>
      <c r="B9" s="16">
        <v>0</v>
      </c>
      <c r="C9" s="76">
        <f>D9/E9*100%</f>
        <v>0.50405428578427769</v>
      </c>
      <c r="D9" s="94">
        <v>2057.6</v>
      </c>
      <c r="E9" s="77">
        <v>4082.1</v>
      </c>
      <c r="F9" s="91">
        <f t="shared" si="1"/>
        <v>6139.7</v>
      </c>
      <c r="G9" s="117">
        <f t="shared" si="2"/>
        <v>33.513038096323925</v>
      </c>
      <c r="H9" s="91"/>
    </row>
    <row r="10" spans="1:8" ht="21" customHeight="1">
      <c r="A10" s="28" t="s">
        <v>116</v>
      </c>
      <c r="B10" s="16">
        <v>0</v>
      </c>
      <c r="C10" s="76">
        <f t="shared" si="0"/>
        <v>0.95967387321363129</v>
      </c>
      <c r="D10" s="94">
        <v>5237.8999999999996</v>
      </c>
      <c r="E10" s="77">
        <v>5458</v>
      </c>
      <c r="F10" s="91">
        <f t="shared" si="1"/>
        <v>10695.9</v>
      </c>
      <c r="G10" s="117">
        <f t="shared" si="2"/>
        <v>48.971101076113278</v>
      </c>
      <c r="H10" s="91"/>
    </row>
    <row r="11" spans="1:8" ht="21" customHeight="1">
      <c r="A11" s="28" t="s">
        <v>49</v>
      </c>
      <c r="B11" s="16">
        <v>2</v>
      </c>
      <c r="C11" s="76">
        <f t="shared" si="0"/>
        <v>0.40332971598705952</v>
      </c>
      <c r="D11" s="94">
        <v>55080.4</v>
      </c>
      <c r="E11" s="77">
        <v>136564.20000000001</v>
      </c>
      <c r="F11" s="91">
        <f t="shared" si="1"/>
        <v>191644.6</v>
      </c>
      <c r="G11" s="117">
        <f t="shared" si="2"/>
        <v>28.740908953343848</v>
      </c>
      <c r="H11" s="91"/>
    </row>
    <row r="12" spans="1:8" ht="21" customHeight="1">
      <c r="A12" s="28" t="s">
        <v>40</v>
      </c>
      <c r="B12" s="16">
        <v>1</v>
      </c>
      <c r="C12" s="76">
        <f t="shared" si="0"/>
        <v>0.44212232557194181</v>
      </c>
      <c r="D12" s="94">
        <v>713481.8</v>
      </c>
      <c r="E12" s="77">
        <v>1613765.6</v>
      </c>
      <c r="F12" s="91">
        <f t="shared" si="1"/>
        <v>2327247.4000000004</v>
      </c>
      <c r="G12" s="117">
        <f t="shared" si="2"/>
        <v>30.657754736346465</v>
      </c>
      <c r="H12" s="91"/>
    </row>
    <row r="13" spans="1:8" ht="21" customHeight="1">
      <c r="A13" s="28" t="s">
        <v>41</v>
      </c>
      <c r="B13" s="16">
        <v>0</v>
      </c>
      <c r="C13" s="76">
        <f t="shared" si="0"/>
        <v>1.0286779870448965</v>
      </c>
      <c r="D13" s="94">
        <v>728271.2</v>
      </c>
      <c r="E13" s="77">
        <v>707968.1</v>
      </c>
      <c r="F13" s="91">
        <f t="shared" si="1"/>
        <v>1436239.2999999998</v>
      </c>
      <c r="G13" s="117">
        <f t="shared" si="2"/>
        <v>50.706814665216307</v>
      </c>
      <c r="H13" s="91"/>
    </row>
    <row r="14" spans="1:8" ht="21" customHeight="1">
      <c r="A14" s="28" t="s">
        <v>42</v>
      </c>
      <c r="B14" s="16">
        <v>3</v>
      </c>
      <c r="C14" s="76">
        <f>D14/E14*100%</f>
        <v>0.33920747637332771</v>
      </c>
      <c r="D14" s="94">
        <v>290190.3</v>
      </c>
      <c r="E14" s="77">
        <v>855495</v>
      </c>
      <c r="F14" s="91">
        <f t="shared" si="1"/>
        <v>1145685.3</v>
      </c>
      <c r="G14" s="117">
        <f t="shared" si="2"/>
        <v>25.32897122796286</v>
      </c>
      <c r="H14" s="91"/>
    </row>
    <row r="15" spans="1:8" ht="21.75" customHeight="1">
      <c r="A15" s="28" t="s">
        <v>43</v>
      </c>
      <c r="B15" s="16">
        <v>0</v>
      </c>
      <c r="C15" s="76">
        <f t="shared" si="0"/>
        <v>0.50711056811240074</v>
      </c>
      <c r="D15" s="94">
        <v>12452.1</v>
      </c>
      <c r="E15" s="77">
        <v>24555</v>
      </c>
      <c r="F15" s="91">
        <f t="shared" si="1"/>
        <v>37007.1</v>
      </c>
      <c r="G15" s="117">
        <f t="shared" si="2"/>
        <v>33.647867571357928</v>
      </c>
      <c r="H15" s="91"/>
    </row>
    <row r="16" spans="1:8" ht="21" customHeight="1">
      <c r="A16" s="28" t="s">
        <v>44</v>
      </c>
      <c r="B16" s="16">
        <v>0</v>
      </c>
      <c r="C16" s="76">
        <f t="shared" si="0"/>
        <v>0.53631645120732452</v>
      </c>
      <c r="D16" s="94">
        <v>1663.6</v>
      </c>
      <c r="E16" s="77">
        <v>3101.9</v>
      </c>
      <c r="F16" s="91">
        <f t="shared" si="1"/>
        <v>4765.5</v>
      </c>
      <c r="G16" s="117">
        <f t="shared" si="2"/>
        <v>34.909243521141534</v>
      </c>
      <c r="H16" s="91"/>
    </row>
    <row r="17" spans="1:8" ht="15.75">
      <c r="A17" s="132"/>
      <c r="B17" s="149">
        <f>SUM(B5:B16)/12</f>
        <v>1</v>
      </c>
      <c r="C17" s="76">
        <f t="shared" si="0"/>
        <v>0.55777024748749648</v>
      </c>
      <c r="D17" s="150">
        <f>SUM(D5:D16)</f>
        <v>2114062.8000000003</v>
      </c>
      <c r="E17" s="180">
        <f>SUM(E5:E16)</f>
        <v>3790203.6</v>
      </c>
      <c r="F17" s="118">
        <f>SUM(F5:F16)</f>
        <v>5904266.3999999994</v>
      </c>
      <c r="G17" s="117">
        <f t="shared" si="2"/>
        <v>35.805681125770349</v>
      </c>
      <c r="H17" s="9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F17"/>
  <sheetViews>
    <sheetView view="pageBreakPreview" zoomScaleNormal="100" workbookViewId="0">
      <selection activeCell="A5" sqref="A5:B16"/>
    </sheetView>
  </sheetViews>
  <sheetFormatPr defaultRowHeight="12.75"/>
  <cols>
    <col min="1" max="2" width="7" style="7" customWidth="1"/>
    <col min="3" max="3" width="39.7109375" customWidth="1"/>
    <col min="4" max="4" width="11.5703125" customWidth="1"/>
    <col min="5" max="5" width="11.85546875" customWidth="1"/>
    <col min="6" max="6" width="12.140625" customWidth="1"/>
  </cols>
  <sheetData>
    <row r="1" spans="1:6" ht="12.75" customHeight="1"/>
    <row r="2" spans="1:6" s="6" customFormat="1" ht="79.5" customHeight="1">
      <c r="A2" s="8" t="s">
        <v>9</v>
      </c>
      <c r="B2" s="17" t="s">
        <v>66</v>
      </c>
      <c r="C2" s="9" t="s">
        <v>10</v>
      </c>
      <c r="D2" s="5" t="s">
        <v>54</v>
      </c>
      <c r="E2" s="5" t="s">
        <v>55</v>
      </c>
      <c r="F2" s="5" t="s">
        <v>56</v>
      </c>
    </row>
    <row r="3" spans="1:6" ht="16.5" customHeight="1">
      <c r="A3" s="1">
        <v>1</v>
      </c>
      <c r="B3" s="15"/>
      <c r="C3" s="1">
        <v>2</v>
      </c>
      <c r="D3" s="1">
        <v>3</v>
      </c>
      <c r="E3" s="1">
        <v>4</v>
      </c>
      <c r="F3" s="1">
        <v>5</v>
      </c>
    </row>
    <row r="4" spans="1:6" ht="63" hidden="1" customHeight="1">
      <c r="A4" s="1" t="s">
        <v>0</v>
      </c>
      <c r="B4" s="15"/>
      <c r="C4" s="3" t="s">
        <v>1</v>
      </c>
      <c r="D4" s="3"/>
      <c r="E4" s="3"/>
      <c r="F4" s="3"/>
    </row>
    <row r="5" spans="1:6" ht="18" customHeight="1">
      <c r="A5" s="49" t="s">
        <v>114</v>
      </c>
      <c r="B5" s="137" t="s">
        <v>99</v>
      </c>
      <c r="C5" s="22"/>
      <c r="D5" s="22"/>
      <c r="E5" s="22"/>
      <c r="F5" s="22"/>
    </row>
    <row r="6" spans="1:6" ht="18" customHeight="1">
      <c r="A6" s="51" t="s">
        <v>37</v>
      </c>
      <c r="B6" s="16">
        <v>5</v>
      </c>
      <c r="C6" s="4"/>
      <c r="D6" s="1" t="s">
        <v>101</v>
      </c>
      <c r="E6" s="1"/>
      <c r="F6" s="1"/>
    </row>
    <row r="7" spans="1:6" ht="18" customHeight="1">
      <c r="A7" s="140" t="s">
        <v>115</v>
      </c>
      <c r="B7" s="137" t="s">
        <v>99</v>
      </c>
      <c r="C7" s="68"/>
      <c r="D7" s="49"/>
      <c r="E7" s="49"/>
      <c r="F7" s="49"/>
    </row>
    <row r="8" spans="1:6" ht="18" customHeight="1">
      <c r="A8" s="140" t="s">
        <v>38</v>
      </c>
      <c r="B8" s="137" t="s">
        <v>99</v>
      </c>
      <c r="C8" s="68"/>
      <c r="D8" s="49"/>
      <c r="E8" s="49"/>
      <c r="F8" s="49"/>
    </row>
    <row r="9" spans="1:6" ht="18" customHeight="1">
      <c r="A9" s="140" t="s">
        <v>126</v>
      </c>
      <c r="B9" s="137" t="s">
        <v>99</v>
      </c>
      <c r="C9" s="68"/>
      <c r="D9" s="49"/>
      <c r="E9" s="49"/>
      <c r="F9" s="49"/>
    </row>
    <row r="10" spans="1:6" ht="18" customHeight="1">
      <c r="A10" s="140" t="s">
        <v>116</v>
      </c>
      <c r="B10" s="137" t="s">
        <v>99</v>
      </c>
      <c r="C10" s="68"/>
      <c r="D10" s="49"/>
      <c r="E10" s="49"/>
      <c r="F10" s="49"/>
    </row>
    <row r="11" spans="1:6" ht="18" customHeight="1">
      <c r="A11" s="132" t="s">
        <v>49</v>
      </c>
      <c r="B11" s="135">
        <v>5</v>
      </c>
      <c r="C11" s="3"/>
      <c r="D11" s="1" t="s">
        <v>101</v>
      </c>
      <c r="E11" s="1"/>
      <c r="F11" s="1"/>
    </row>
    <row r="12" spans="1:6" ht="18" customHeight="1">
      <c r="A12" s="132" t="s">
        <v>40</v>
      </c>
      <c r="B12" s="135">
        <v>5</v>
      </c>
      <c r="C12" s="3"/>
      <c r="D12" s="1" t="s">
        <v>101</v>
      </c>
      <c r="E12" s="1"/>
      <c r="F12" s="1"/>
    </row>
    <row r="13" spans="1:6" ht="18" customHeight="1">
      <c r="A13" s="132" t="s">
        <v>41</v>
      </c>
      <c r="B13" s="133">
        <v>5</v>
      </c>
      <c r="C13" s="34"/>
      <c r="D13" s="1" t="s">
        <v>101</v>
      </c>
      <c r="E13" s="28"/>
      <c r="F13" s="28"/>
    </row>
    <row r="14" spans="1:6" ht="18" customHeight="1">
      <c r="A14" s="132" t="s">
        <v>42</v>
      </c>
      <c r="B14" s="133">
        <v>5</v>
      </c>
      <c r="C14" s="34"/>
      <c r="D14" s="28" t="s">
        <v>101</v>
      </c>
      <c r="E14" s="28"/>
      <c r="F14" s="28"/>
    </row>
    <row r="15" spans="1:6" ht="18" customHeight="1">
      <c r="A15" s="132" t="s">
        <v>43</v>
      </c>
      <c r="B15" s="133">
        <v>5</v>
      </c>
      <c r="C15" s="34"/>
      <c r="D15" s="28" t="s">
        <v>101</v>
      </c>
      <c r="E15" s="28"/>
      <c r="F15" s="28"/>
    </row>
    <row r="16" spans="1:6" ht="18" customHeight="1">
      <c r="A16" s="140" t="s">
        <v>44</v>
      </c>
      <c r="B16" s="137" t="s">
        <v>99</v>
      </c>
      <c r="C16" s="22"/>
      <c r="D16" s="49"/>
      <c r="E16" s="49"/>
      <c r="F16" s="49"/>
    </row>
    <row r="17" spans="2:3">
      <c r="B17" s="47">
        <f>(B14+B12+B11+B6+B13+B15)/6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scale="9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E44"/>
  <sheetViews>
    <sheetView workbookViewId="0">
      <selection activeCell="D13" sqref="D13"/>
    </sheetView>
  </sheetViews>
  <sheetFormatPr defaultRowHeight="12.75"/>
  <cols>
    <col min="1" max="1" width="7.85546875" style="7" customWidth="1"/>
    <col min="2" max="2" width="7" style="7" customWidth="1"/>
    <col min="3" max="3" width="28.7109375" customWidth="1"/>
    <col min="4" max="4" width="19.42578125" customWidth="1"/>
    <col min="5" max="5" width="16.140625" customWidth="1"/>
  </cols>
  <sheetData>
    <row r="1" spans="1:5" ht="12.75" customHeight="1"/>
    <row r="2" spans="1:5" s="6" customFormat="1" ht="81.75" customHeight="1">
      <c r="A2" s="8" t="s">
        <v>11</v>
      </c>
      <c r="B2" s="17" t="s">
        <v>66</v>
      </c>
      <c r="C2" s="9" t="s">
        <v>12</v>
      </c>
      <c r="D2" s="5" t="s">
        <v>54</v>
      </c>
      <c r="E2" s="5" t="s">
        <v>57</v>
      </c>
    </row>
    <row r="3" spans="1:5" ht="16.5" customHeight="1">
      <c r="A3" s="1">
        <v>1</v>
      </c>
      <c r="B3" s="15"/>
      <c r="C3" s="1">
        <v>2</v>
      </c>
      <c r="D3" s="1">
        <v>3</v>
      </c>
      <c r="E3" s="1">
        <v>4</v>
      </c>
    </row>
    <row r="4" spans="1:5" ht="63" hidden="1" customHeight="1">
      <c r="A4" s="1" t="s">
        <v>0</v>
      </c>
      <c r="B4" s="15"/>
      <c r="C4" s="3" t="s">
        <v>1</v>
      </c>
      <c r="D4" s="3"/>
      <c r="E4" s="3"/>
    </row>
    <row r="5" spans="1:5" ht="17.25" customHeight="1">
      <c r="A5" s="132" t="s">
        <v>114</v>
      </c>
      <c r="B5" s="16">
        <v>5</v>
      </c>
      <c r="C5" s="4"/>
      <c r="D5" s="1" t="s">
        <v>101</v>
      </c>
      <c r="E5" s="1"/>
    </row>
    <row r="6" spans="1:5" ht="17.25" customHeight="1">
      <c r="A6" s="132" t="s">
        <v>37</v>
      </c>
      <c r="B6" s="16">
        <v>5</v>
      </c>
      <c r="C6" s="4"/>
      <c r="D6" s="1" t="s">
        <v>101</v>
      </c>
      <c r="E6" s="1"/>
    </row>
    <row r="7" spans="1:5" ht="17.25" customHeight="1">
      <c r="A7" s="132" t="s">
        <v>115</v>
      </c>
      <c r="B7" s="16">
        <v>5</v>
      </c>
      <c r="C7" s="4"/>
      <c r="D7" s="1" t="s">
        <v>101</v>
      </c>
      <c r="E7" s="1"/>
    </row>
    <row r="8" spans="1:5" ht="17.25" customHeight="1">
      <c r="A8" s="132" t="s">
        <v>38</v>
      </c>
      <c r="B8" s="135">
        <v>5</v>
      </c>
      <c r="C8" s="4"/>
      <c r="D8" s="1" t="s">
        <v>101</v>
      </c>
      <c r="E8" s="1"/>
    </row>
    <row r="9" spans="1:5" ht="17.25" customHeight="1">
      <c r="A9" s="132" t="s">
        <v>126</v>
      </c>
      <c r="B9" s="135">
        <v>5</v>
      </c>
      <c r="C9" s="4"/>
      <c r="D9" s="1" t="s">
        <v>101</v>
      </c>
      <c r="E9" s="1"/>
    </row>
    <row r="10" spans="1:5" ht="17.25" customHeight="1">
      <c r="A10" s="132" t="s">
        <v>116</v>
      </c>
      <c r="B10" s="135">
        <v>5</v>
      </c>
      <c r="C10" s="4"/>
      <c r="D10" s="1" t="s">
        <v>101</v>
      </c>
      <c r="E10" s="1"/>
    </row>
    <row r="11" spans="1:5" ht="17.25" customHeight="1">
      <c r="A11" s="132" t="s">
        <v>49</v>
      </c>
      <c r="B11" s="135">
        <v>5</v>
      </c>
      <c r="C11" s="3"/>
      <c r="D11" s="1" t="s">
        <v>101</v>
      </c>
      <c r="E11" s="1"/>
    </row>
    <row r="12" spans="1:5" ht="17.25" customHeight="1">
      <c r="A12" s="132" t="s">
        <v>40</v>
      </c>
      <c r="B12" s="135">
        <v>5</v>
      </c>
      <c r="C12" s="3"/>
      <c r="D12" s="1" t="s">
        <v>101</v>
      </c>
      <c r="E12" s="1"/>
    </row>
    <row r="13" spans="1:5" ht="17.25" customHeight="1">
      <c r="A13" s="132" t="s">
        <v>41</v>
      </c>
      <c r="B13" s="133">
        <v>5</v>
      </c>
      <c r="C13" s="3"/>
      <c r="D13" s="1" t="s">
        <v>101</v>
      </c>
      <c r="E13" s="1"/>
    </row>
    <row r="14" spans="1:5" ht="17.25" customHeight="1">
      <c r="A14" s="132" t="s">
        <v>42</v>
      </c>
      <c r="B14" s="135">
        <v>5</v>
      </c>
      <c r="C14" s="3"/>
      <c r="D14" s="1" t="s">
        <v>101</v>
      </c>
      <c r="E14" s="1"/>
    </row>
    <row r="15" spans="1:5" ht="17.25" customHeight="1">
      <c r="A15" s="132" t="s">
        <v>43</v>
      </c>
      <c r="B15" s="135">
        <v>5</v>
      </c>
      <c r="C15" s="3"/>
      <c r="D15" s="1" t="s">
        <v>101</v>
      </c>
      <c r="E15" s="1"/>
    </row>
    <row r="16" spans="1:5" ht="17.25" customHeight="1">
      <c r="A16" s="132" t="s">
        <v>44</v>
      </c>
      <c r="B16" s="135">
        <v>5</v>
      </c>
      <c r="C16" s="3"/>
      <c r="D16" s="1" t="s">
        <v>101</v>
      </c>
      <c r="E16" s="1"/>
    </row>
    <row r="17" spans="2:3" ht="17.25" customHeight="1">
      <c r="B17" s="47">
        <f>SUM(B5:B16)/12</f>
        <v>5</v>
      </c>
      <c r="C17" s="7" t="s">
        <v>100</v>
      </c>
    </row>
    <row r="18" spans="2:3" ht="17.25" customHeight="1"/>
    <row r="19" spans="2:3" ht="17.25" customHeight="1"/>
    <row r="20" spans="2:3" ht="17.25" customHeight="1"/>
    <row r="21" spans="2:3" ht="17.25" customHeight="1"/>
    <row r="22" spans="2:3" ht="17.25" customHeight="1"/>
    <row r="23" spans="2:3" ht="17.25" customHeight="1"/>
    <row r="24" spans="2:3" ht="17.25" customHeight="1"/>
    <row r="25" spans="2:3" ht="17.25" customHeight="1"/>
    <row r="26" spans="2:3" ht="17.25" customHeight="1"/>
    <row r="27" spans="2:3" ht="17.25" customHeight="1"/>
    <row r="28" spans="2:3" ht="17.25" customHeight="1"/>
    <row r="29" spans="2:3" ht="17.25" customHeight="1"/>
    <row r="30" spans="2:3" ht="17.25" customHeight="1"/>
    <row r="31" spans="2:3" ht="17.25" customHeight="1"/>
    <row r="32" spans="2:3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  <row r="44" ht="17.25" customHeight="1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F17"/>
  <sheetViews>
    <sheetView workbookViewId="0">
      <selection activeCell="K10" sqref="K10"/>
    </sheetView>
  </sheetViews>
  <sheetFormatPr defaultRowHeight="12.75"/>
  <cols>
    <col min="1" max="2" width="7.42578125" style="7" customWidth="1"/>
    <col min="3" max="3" width="31.28515625" customWidth="1"/>
    <col min="4" max="4" width="14.140625" customWidth="1"/>
    <col min="5" max="5" width="12.140625" customWidth="1"/>
    <col min="6" max="6" width="13" style="7" customWidth="1"/>
  </cols>
  <sheetData>
    <row r="1" spans="1:6" ht="12.75" customHeight="1"/>
    <row r="2" spans="1:6" s="6" customFormat="1" ht="99" customHeight="1">
      <c r="A2" s="8" t="s">
        <v>13</v>
      </c>
      <c r="B2" s="17" t="s">
        <v>66</v>
      </c>
      <c r="C2" s="9" t="s">
        <v>108</v>
      </c>
      <c r="D2" s="5" t="s">
        <v>58</v>
      </c>
      <c r="E2" s="5" t="s">
        <v>59</v>
      </c>
      <c r="F2" s="18" t="s">
        <v>60</v>
      </c>
    </row>
    <row r="3" spans="1:6" ht="16.5" customHeight="1">
      <c r="A3" s="1">
        <v>1</v>
      </c>
      <c r="B3" s="15"/>
      <c r="C3" s="1">
        <v>2</v>
      </c>
      <c r="D3" s="1">
        <v>3</v>
      </c>
      <c r="E3" s="1">
        <v>4</v>
      </c>
      <c r="F3" s="11">
        <v>5</v>
      </c>
    </row>
    <row r="4" spans="1:6" ht="63" hidden="1" customHeight="1">
      <c r="A4" s="1" t="s">
        <v>0</v>
      </c>
      <c r="B4" s="15"/>
      <c r="C4" s="3" t="s">
        <v>1</v>
      </c>
      <c r="D4" s="3"/>
      <c r="E4" s="3"/>
      <c r="F4" s="11"/>
    </row>
    <row r="5" spans="1:6" ht="21" customHeight="1">
      <c r="A5" s="140" t="s">
        <v>114</v>
      </c>
      <c r="B5" s="137" t="s">
        <v>99</v>
      </c>
      <c r="C5" s="22"/>
      <c r="D5" s="22"/>
      <c r="E5" s="22"/>
      <c r="F5" s="19"/>
    </row>
    <row r="6" spans="1:6" ht="20.25" customHeight="1">
      <c r="A6" s="132" t="s">
        <v>37</v>
      </c>
      <c r="B6" s="16">
        <v>5</v>
      </c>
      <c r="C6" s="64"/>
      <c r="D6" s="28" t="s">
        <v>101</v>
      </c>
      <c r="E6" s="1"/>
      <c r="F6" s="11"/>
    </row>
    <row r="7" spans="1:6" ht="20.25" customHeight="1">
      <c r="A7" s="140" t="s">
        <v>115</v>
      </c>
      <c r="B7" s="69" t="s">
        <v>99</v>
      </c>
      <c r="C7" s="68"/>
      <c r="D7" s="49"/>
      <c r="E7" s="49"/>
      <c r="F7" s="19"/>
    </row>
    <row r="8" spans="1:6" ht="20.25" customHeight="1">
      <c r="A8" s="140" t="s">
        <v>38</v>
      </c>
      <c r="B8" s="137" t="s">
        <v>99</v>
      </c>
      <c r="C8" s="22"/>
      <c r="D8" s="49"/>
      <c r="E8" s="49"/>
      <c r="F8" s="19"/>
    </row>
    <row r="9" spans="1:6" ht="20.25" customHeight="1">
      <c r="A9" s="140" t="s">
        <v>126</v>
      </c>
      <c r="B9" s="137" t="s">
        <v>99</v>
      </c>
      <c r="C9" s="22"/>
      <c r="D9" s="49"/>
      <c r="E9" s="49"/>
      <c r="F9" s="19"/>
    </row>
    <row r="10" spans="1:6" ht="20.25" customHeight="1">
      <c r="A10" s="140" t="s">
        <v>116</v>
      </c>
      <c r="B10" s="137" t="s">
        <v>99</v>
      </c>
      <c r="C10" s="22"/>
      <c r="D10" s="49"/>
      <c r="E10" s="49"/>
      <c r="F10" s="19"/>
    </row>
    <row r="11" spans="1:6" ht="20.25" customHeight="1">
      <c r="A11" s="132" t="s">
        <v>49</v>
      </c>
      <c r="B11" s="135">
        <v>5</v>
      </c>
      <c r="C11" s="3"/>
      <c r="D11" s="1" t="s">
        <v>101</v>
      </c>
      <c r="E11" s="1"/>
      <c r="F11" s="11"/>
    </row>
    <row r="12" spans="1:6" ht="20.25" customHeight="1">
      <c r="A12" s="132" t="s">
        <v>40</v>
      </c>
      <c r="B12" s="135">
        <v>5</v>
      </c>
      <c r="C12" s="3"/>
      <c r="D12" s="1" t="s">
        <v>101</v>
      </c>
      <c r="E12" s="1"/>
      <c r="F12" s="11"/>
    </row>
    <row r="13" spans="1:6" ht="20.25" customHeight="1">
      <c r="A13" s="132" t="s">
        <v>41</v>
      </c>
      <c r="B13" s="133">
        <v>5</v>
      </c>
      <c r="C13" s="34"/>
      <c r="D13" s="28" t="s">
        <v>101</v>
      </c>
      <c r="E13" s="28"/>
      <c r="F13" s="29"/>
    </row>
    <row r="14" spans="1:6" ht="20.25" customHeight="1">
      <c r="A14" s="132" t="s">
        <v>42</v>
      </c>
      <c r="B14" s="135">
        <v>5</v>
      </c>
      <c r="C14" s="3"/>
      <c r="D14" s="1" t="s">
        <v>101</v>
      </c>
      <c r="E14" s="1"/>
      <c r="F14" s="11"/>
    </row>
    <row r="15" spans="1:6" ht="20.25" customHeight="1">
      <c r="A15" s="132" t="s">
        <v>43</v>
      </c>
      <c r="B15" s="133">
        <v>5</v>
      </c>
      <c r="C15" s="34"/>
      <c r="D15" s="28" t="s">
        <v>101</v>
      </c>
      <c r="E15" s="28"/>
      <c r="F15" s="29"/>
    </row>
    <row r="16" spans="1:6" ht="20.25" customHeight="1">
      <c r="A16" s="140" t="s">
        <v>44</v>
      </c>
      <c r="B16" s="137" t="s">
        <v>99</v>
      </c>
      <c r="C16" s="22"/>
      <c r="D16" s="49"/>
      <c r="E16" s="49"/>
      <c r="F16" s="19"/>
    </row>
    <row r="17" spans="2:3">
      <c r="B17" s="47">
        <f>(B14+B12+B11+B6+B13+B15)/6</f>
        <v>5</v>
      </c>
      <c r="C17" s="7" t="s">
        <v>100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7</vt:i4>
      </vt:variant>
    </vt:vector>
  </HeadingPairs>
  <TitlesOfParts>
    <vt:vector size="28" baseType="lpstr">
      <vt:lpstr>свод</vt:lpstr>
      <vt:lpstr>Р1</vt:lpstr>
      <vt:lpstr>Р2</vt:lpstr>
      <vt:lpstr>Р3</vt:lpstr>
      <vt:lpstr>Р4</vt:lpstr>
      <vt:lpstr>Р5</vt:lpstr>
      <vt:lpstr>Р6</vt:lpstr>
      <vt:lpstr>Р7</vt:lpstr>
      <vt:lpstr>Р8</vt:lpstr>
      <vt:lpstr>Р9</vt:lpstr>
      <vt:lpstr>Р10</vt:lpstr>
      <vt:lpstr>Р11</vt:lpstr>
      <vt:lpstr>Р12</vt:lpstr>
      <vt:lpstr>Р13</vt:lpstr>
      <vt:lpstr>Р14</vt:lpstr>
      <vt:lpstr>Р15</vt:lpstr>
      <vt:lpstr>Р16</vt:lpstr>
      <vt:lpstr>Р17</vt:lpstr>
      <vt:lpstr>Р18</vt:lpstr>
      <vt:lpstr>Р19</vt:lpstr>
      <vt:lpstr>Р20</vt:lpstr>
      <vt:lpstr>Р13!Заголовки_для_печати</vt:lpstr>
      <vt:lpstr>свод!Заголовки_для_печати</vt:lpstr>
      <vt:lpstr>Р16!Область_печати</vt:lpstr>
      <vt:lpstr>Р2!Область_печати</vt:lpstr>
      <vt:lpstr>Р3!Область_печати</vt:lpstr>
      <vt:lpstr>Р4!Область_печати</vt:lpstr>
      <vt:lpstr>свод!Область_печати</vt:lpstr>
    </vt:vector>
  </TitlesOfParts>
  <Company>Администрации Аксайского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Финансовое управление</dc:creator>
  <cp:lastModifiedBy>Мирошниченко</cp:lastModifiedBy>
  <cp:lastPrinted>2023-02-09T08:05:43Z</cp:lastPrinted>
  <dcterms:created xsi:type="dcterms:W3CDTF">2012-02-29T05:10:43Z</dcterms:created>
  <dcterms:modified xsi:type="dcterms:W3CDTF">2023-02-09T08:39:45Z</dcterms:modified>
</cp:coreProperties>
</file>