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4235" windowHeight="10485" tabRatio="687"/>
  </bookViews>
  <sheets>
    <sheet name="свод" sheetId="1" r:id="rId1"/>
    <sheet name="Р1" sheetId="22" r:id="rId2"/>
    <sheet name="Р2" sheetId="4" r:id="rId3"/>
    <sheet name="Р3" sheetId="5" r:id="rId4"/>
    <sheet name="Р4" sheetId="6" r:id="rId5"/>
    <sheet name="Р5" sheetId="7" r:id="rId6"/>
    <sheet name="Р6" sheetId="11" r:id="rId7"/>
    <sheet name="Р7" sheetId="12" r:id="rId8"/>
    <sheet name="Р8" sheetId="13" r:id="rId9"/>
    <sheet name="Р9" sheetId="8" r:id="rId10"/>
    <sheet name="Р10" sheetId="14" r:id="rId11"/>
    <sheet name="Р11" sheetId="15" r:id="rId12"/>
    <sheet name="Р12" sheetId="16" r:id="rId13"/>
    <sheet name="Р13" sheetId="17" r:id="rId14"/>
    <sheet name="Р14" sheetId="18" r:id="rId15"/>
    <sheet name="Р15" sheetId="19" r:id="rId16"/>
    <sheet name="Р16" sheetId="24" r:id="rId17"/>
    <sheet name="Р17" sheetId="20" r:id="rId18"/>
    <sheet name="Р18" sheetId="21" r:id="rId19"/>
    <sheet name="Р19" sheetId="9" r:id="rId20"/>
    <sheet name="Р20" sheetId="23" r:id="rId21"/>
  </sheets>
  <definedNames>
    <definedName name="_xlnm.Print_Titles" localSheetId="13">Р13!$A:$A</definedName>
    <definedName name="_xlnm.Print_Titles" localSheetId="0">свод!$2:$2</definedName>
    <definedName name="_xlnm.Print_Area" localSheetId="16">Р16!$A$1:$F$18</definedName>
    <definedName name="_xlnm.Print_Area" localSheetId="2">Р2!$A$1:$G$17</definedName>
    <definedName name="_xlnm.Print_Area" localSheetId="3">Р3!$A$1:$E$17</definedName>
    <definedName name="_xlnm.Print_Area" localSheetId="4">Р4!$A$1:$Q$17</definedName>
    <definedName name="_xlnm.Print_Area" localSheetId="0">свод!$A$1:$O$29</definedName>
  </definedNames>
  <calcPr calcId="124519"/>
</workbook>
</file>

<file path=xl/calcChain.xml><?xml version="1.0" encoding="utf-8"?>
<calcChain xmlns="http://schemas.openxmlformats.org/spreadsheetml/2006/main">
  <c r="E17" i="7"/>
  <c r="D17"/>
  <c r="L16" i="1" l="1"/>
  <c r="B17" i="5" l="1"/>
  <c r="F20" i="1" l="1"/>
  <c r="F6"/>
  <c r="E6"/>
  <c r="E9"/>
  <c r="E11"/>
  <c r="E20"/>
  <c r="C20"/>
  <c r="C11"/>
  <c r="C9"/>
  <c r="C6"/>
  <c r="J21"/>
  <c r="J20"/>
  <c r="J19"/>
  <c r="J18"/>
  <c r="J17"/>
  <c r="J16"/>
  <c r="J15"/>
  <c r="J14"/>
  <c r="J13"/>
  <c r="J12"/>
  <c r="J11"/>
  <c r="J10"/>
  <c r="J9"/>
  <c r="J7"/>
  <c r="J6"/>
  <c r="J5"/>
  <c r="J4"/>
  <c r="N6"/>
  <c r="N20"/>
  <c r="J23"/>
  <c r="J22"/>
  <c r="G19"/>
  <c r="H19"/>
  <c r="H20"/>
  <c r="D21"/>
  <c r="B17" i="11"/>
  <c r="J27" i="1"/>
  <c r="E4"/>
  <c r="E5"/>
  <c r="E7"/>
  <c r="E8"/>
  <c r="E10"/>
  <c r="E12"/>
  <c r="E13"/>
  <c r="E14"/>
  <c r="E15"/>
  <c r="E16"/>
  <c r="E17"/>
  <c r="E18"/>
  <c r="E19"/>
  <c r="E21"/>
  <c r="E22"/>
  <c r="E23"/>
  <c r="E27"/>
  <c r="E26" l="1"/>
  <c r="E28" s="1"/>
  <c r="E24"/>
  <c r="B17" i="6"/>
  <c r="D5" i="5"/>
  <c r="C5" i="24"/>
  <c r="C5" i="7"/>
  <c r="E5" i="6"/>
  <c r="E6"/>
  <c r="Q5" i="17"/>
  <c r="S5"/>
  <c r="E8" i="6"/>
  <c r="D7" i="5"/>
  <c r="D8"/>
  <c r="D9"/>
  <c r="D12"/>
  <c r="D10"/>
  <c r="D11"/>
  <c r="D13"/>
  <c r="D14"/>
  <c r="D15"/>
  <c r="D16"/>
  <c r="D6"/>
  <c r="C27" i="1" l="1"/>
  <c r="B31" i="17"/>
  <c r="C5"/>
  <c r="AA5"/>
  <c r="N19" s="1"/>
  <c r="Y5"/>
  <c r="M19" s="1"/>
  <c r="W5"/>
  <c r="L19" s="1"/>
  <c r="U5"/>
  <c r="K19" s="1"/>
  <c r="Q16"/>
  <c r="I30" s="1"/>
  <c r="Q10"/>
  <c r="I24" s="1"/>
  <c r="Q9"/>
  <c r="N23" s="1"/>
  <c r="O5"/>
  <c r="H19" s="1"/>
  <c r="I5"/>
  <c r="G5"/>
  <c r="D19" s="1"/>
  <c r="C9" i="7"/>
  <c r="D17" i="17"/>
  <c r="AA14"/>
  <c r="N28" s="1"/>
  <c r="Y14"/>
  <c r="M28" s="1"/>
  <c r="W14"/>
  <c r="L28" s="1"/>
  <c r="U14"/>
  <c r="K28" s="1"/>
  <c r="S14"/>
  <c r="J28" s="1"/>
  <c r="Q14"/>
  <c r="I28" s="1"/>
  <c r="O14"/>
  <c r="H28" s="1"/>
  <c r="M14"/>
  <c r="G28" s="1"/>
  <c r="K14"/>
  <c r="F28" s="1"/>
  <c r="I14"/>
  <c r="E28" s="1"/>
  <c r="G14"/>
  <c r="D28" s="1"/>
  <c r="AA13"/>
  <c r="N27" s="1"/>
  <c r="Y13"/>
  <c r="M27" s="1"/>
  <c r="W13"/>
  <c r="L27" s="1"/>
  <c r="U13"/>
  <c r="K27" s="1"/>
  <c r="S13"/>
  <c r="J27" s="1"/>
  <c r="Q13"/>
  <c r="I27" s="1"/>
  <c r="O13"/>
  <c r="H27" s="1"/>
  <c r="M13"/>
  <c r="G27" s="1"/>
  <c r="K13"/>
  <c r="F27" s="1"/>
  <c r="I13"/>
  <c r="E27" s="1"/>
  <c r="G13"/>
  <c r="D27" s="1"/>
  <c r="AA11"/>
  <c r="N25" s="1"/>
  <c r="Y11"/>
  <c r="M25" s="1"/>
  <c r="W11"/>
  <c r="L25" s="1"/>
  <c r="U11"/>
  <c r="K25" s="1"/>
  <c r="S11"/>
  <c r="J25" s="1"/>
  <c r="Q11"/>
  <c r="I25" s="1"/>
  <c r="O11"/>
  <c r="H25" s="1"/>
  <c r="M11"/>
  <c r="G25" s="1"/>
  <c r="K11"/>
  <c r="F25" s="1"/>
  <c r="I11"/>
  <c r="E25" s="1"/>
  <c r="G11"/>
  <c r="D25" s="1"/>
  <c r="AA10"/>
  <c r="N24" s="1"/>
  <c r="Y10"/>
  <c r="M24" s="1"/>
  <c r="W10"/>
  <c r="L24" s="1"/>
  <c r="U10"/>
  <c r="K24" s="1"/>
  <c r="S10"/>
  <c r="J24" s="1"/>
  <c r="O10"/>
  <c r="H24" s="1"/>
  <c r="M10"/>
  <c r="G24" s="1"/>
  <c r="K10"/>
  <c r="F24" s="1"/>
  <c r="I10"/>
  <c r="E24" s="1"/>
  <c r="G10"/>
  <c r="D24" s="1"/>
  <c r="AA12"/>
  <c r="N26" s="1"/>
  <c r="Y12"/>
  <c r="M26" s="1"/>
  <c r="W12"/>
  <c r="L26" s="1"/>
  <c r="U12"/>
  <c r="K26" s="1"/>
  <c r="S12"/>
  <c r="J26" s="1"/>
  <c r="Q12"/>
  <c r="I26" s="1"/>
  <c r="O12"/>
  <c r="H26" s="1"/>
  <c r="M12"/>
  <c r="G26" s="1"/>
  <c r="K12"/>
  <c r="F26" s="1"/>
  <c r="I12"/>
  <c r="E26" s="1"/>
  <c r="G12"/>
  <c r="D26" s="1"/>
  <c r="AA8"/>
  <c r="N22" s="1"/>
  <c r="Y8"/>
  <c r="M22" s="1"/>
  <c r="W8"/>
  <c r="L22" s="1"/>
  <c r="U8"/>
  <c r="K22" s="1"/>
  <c r="S8"/>
  <c r="J22" s="1"/>
  <c r="Q8"/>
  <c r="I22" s="1"/>
  <c r="O8"/>
  <c r="H22" s="1"/>
  <c r="M8"/>
  <c r="G22" s="1"/>
  <c r="K8"/>
  <c r="F22" s="1"/>
  <c r="I8"/>
  <c r="E22" s="1"/>
  <c r="G8"/>
  <c r="D22" s="1"/>
  <c r="AA7"/>
  <c r="N21" s="1"/>
  <c r="Y7"/>
  <c r="M21" s="1"/>
  <c r="W7"/>
  <c r="L21" s="1"/>
  <c r="U7"/>
  <c r="K21" s="1"/>
  <c r="S7"/>
  <c r="J21" s="1"/>
  <c r="Q7"/>
  <c r="I21" s="1"/>
  <c r="O7"/>
  <c r="H21" s="1"/>
  <c r="M7"/>
  <c r="G21" s="1"/>
  <c r="K7"/>
  <c r="F21" s="1"/>
  <c r="I7"/>
  <c r="E21" s="1"/>
  <c r="G7"/>
  <c r="D21" s="1"/>
  <c r="C24"/>
  <c r="AA9"/>
  <c r="Y9"/>
  <c r="W9"/>
  <c r="U9"/>
  <c r="S9"/>
  <c r="O9"/>
  <c r="L23" s="1"/>
  <c r="M9"/>
  <c r="K23" s="1"/>
  <c r="K9"/>
  <c r="H23" s="1"/>
  <c r="I9"/>
  <c r="G23" s="1"/>
  <c r="G9"/>
  <c r="E23" s="1"/>
  <c r="AA15"/>
  <c r="N29" s="1"/>
  <c r="Y15"/>
  <c r="M29" s="1"/>
  <c r="W15"/>
  <c r="L29" s="1"/>
  <c r="U15"/>
  <c r="K29" s="1"/>
  <c r="S15"/>
  <c r="J29" s="1"/>
  <c r="Q15"/>
  <c r="I29" s="1"/>
  <c r="O15"/>
  <c r="H29" s="1"/>
  <c r="M15"/>
  <c r="G29" s="1"/>
  <c r="K15"/>
  <c r="F29" s="1"/>
  <c r="I15"/>
  <c r="E29" s="1"/>
  <c r="G15"/>
  <c r="AA16"/>
  <c r="N30" s="1"/>
  <c r="Y16"/>
  <c r="M30" s="1"/>
  <c r="W16"/>
  <c r="L30" s="1"/>
  <c r="U16"/>
  <c r="K30" s="1"/>
  <c r="S16"/>
  <c r="J30" s="1"/>
  <c r="O16"/>
  <c r="H30" s="1"/>
  <c r="M16"/>
  <c r="G30" s="1"/>
  <c r="K16"/>
  <c r="F30" s="1"/>
  <c r="I16"/>
  <c r="E30" s="1"/>
  <c r="G16"/>
  <c r="D30" s="1"/>
  <c r="C30"/>
  <c r="I19"/>
  <c r="AA6"/>
  <c r="N20" s="1"/>
  <c r="Y6"/>
  <c r="M20" s="1"/>
  <c r="W6"/>
  <c r="L20" s="1"/>
  <c r="U6"/>
  <c r="K20" s="1"/>
  <c r="S6"/>
  <c r="J20" s="1"/>
  <c r="Q6"/>
  <c r="I20" s="1"/>
  <c r="O6"/>
  <c r="H20" s="1"/>
  <c r="M6"/>
  <c r="G20" s="1"/>
  <c r="K6"/>
  <c r="F20" s="1"/>
  <c r="I6"/>
  <c r="E20" s="1"/>
  <c r="G6"/>
  <c r="D20" s="1"/>
  <c r="D29"/>
  <c r="C14" i="7"/>
  <c r="C25" i="17"/>
  <c r="C27"/>
  <c r="N27" i="1"/>
  <c r="D27"/>
  <c r="B17" i="7"/>
  <c r="B17" i="15"/>
  <c r="C8" i="17"/>
  <c r="C7"/>
  <c r="C6"/>
  <c r="C5" i="6"/>
  <c r="C6"/>
  <c r="E7"/>
  <c r="C7" s="1"/>
  <c r="C8"/>
  <c r="E9"/>
  <c r="C9" s="1"/>
  <c r="E12"/>
  <c r="E10"/>
  <c r="C10" s="1"/>
  <c r="E11"/>
  <c r="C11" s="1"/>
  <c r="E13"/>
  <c r="C13" s="1"/>
  <c r="E14"/>
  <c r="C14" s="1"/>
  <c r="E15"/>
  <c r="C15" s="1"/>
  <c r="E16"/>
  <c r="C16" s="1"/>
  <c r="B18" i="24"/>
  <c r="G27" i="1"/>
  <c r="C10" i="4"/>
  <c r="C6" i="24"/>
  <c r="K27" i="1"/>
  <c r="B17" i="23"/>
  <c r="B16" i="9"/>
  <c r="B17" i="21"/>
  <c r="B17" i="13"/>
  <c r="C23" i="17"/>
  <c r="C22"/>
  <c r="C6" i="8"/>
  <c r="B17" i="14"/>
  <c r="B17" i="16"/>
  <c r="B17" i="12"/>
  <c r="B17" i="4"/>
  <c r="F27" i="1"/>
  <c r="G16"/>
  <c r="C7" i="24"/>
  <c r="C19" i="17"/>
  <c r="C9"/>
  <c r="C12"/>
  <c r="C10"/>
  <c r="C11"/>
  <c r="C13"/>
  <c r="C14"/>
  <c r="C15"/>
  <c r="C16"/>
  <c r="G23" i="1"/>
  <c r="G22"/>
  <c r="G21"/>
  <c r="G20"/>
  <c r="G18"/>
  <c r="G17"/>
  <c r="G15"/>
  <c r="G14"/>
  <c r="G13"/>
  <c r="G12"/>
  <c r="G11"/>
  <c r="G10"/>
  <c r="G9"/>
  <c r="G8"/>
  <c r="G7"/>
  <c r="G6"/>
  <c r="C9" i="24"/>
  <c r="B17" i="18"/>
  <c r="B17" i="19"/>
  <c r="F9" i="7"/>
  <c r="G9" s="1"/>
  <c r="C9" i="15"/>
  <c r="B17" i="8"/>
  <c r="C9"/>
  <c r="E17" i="5"/>
  <c r="D17"/>
  <c r="C16"/>
  <c r="C15"/>
  <c r="C14"/>
  <c r="C13"/>
  <c r="C11"/>
  <c r="C10"/>
  <c r="C6"/>
  <c r="G5" i="1"/>
  <c r="C16" i="4"/>
  <c r="C15"/>
  <c r="C14"/>
  <c r="C13"/>
  <c r="C11"/>
  <c r="C12"/>
  <c r="C9"/>
  <c r="C8"/>
  <c r="C7"/>
  <c r="C6"/>
  <c r="C5"/>
  <c r="G4" i="1"/>
  <c r="C4"/>
  <c r="H4"/>
  <c r="I4"/>
  <c r="K4"/>
  <c r="L4"/>
  <c r="M4"/>
  <c r="N4"/>
  <c r="B17" i="22"/>
  <c r="F6" i="7"/>
  <c r="G6" s="1"/>
  <c r="F7"/>
  <c r="F8"/>
  <c r="G8" s="1"/>
  <c r="F12"/>
  <c r="G12" s="1"/>
  <c r="F10"/>
  <c r="G10" s="1"/>
  <c r="F11"/>
  <c r="G11" s="1"/>
  <c r="F13"/>
  <c r="G13" s="1"/>
  <c r="F14"/>
  <c r="G14" s="1"/>
  <c r="F15"/>
  <c r="G15" s="1"/>
  <c r="F16"/>
  <c r="G16" s="1"/>
  <c r="F5"/>
  <c r="G5" s="1"/>
  <c r="G17" i="4"/>
  <c r="D17"/>
  <c r="E17"/>
  <c r="F17"/>
  <c r="C29" i="17"/>
  <c r="C28"/>
  <c r="C26"/>
  <c r="C21"/>
  <c r="C20"/>
  <c r="J19"/>
  <c r="C21" i="1"/>
  <c r="N17"/>
  <c r="M17"/>
  <c r="L17"/>
  <c r="K17"/>
  <c r="I17"/>
  <c r="H17"/>
  <c r="F17"/>
  <c r="D17"/>
  <c r="C17"/>
  <c r="M8"/>
  <c r="N8"/>
  <c r="L8"/>
  <c r="K8"/>
  <c r="I8"/>
  <c r="H8"/>
  <c r="F8"/>
  <c r="D8"/>
  <c r="M27"/>
  <c r="L27"/>
  <c r="I27"/>
  <c r="H27"/>
  <c r="N7"/>
  <c r="N13"/>
  <c r="N12"/>
  <c r="N14"/>
  <c r="M7"/>
  <c r="M13"/>
  <c r="M12"/>
  <c r="M14"/>
  <c r="M16"/>
  <c r="M18"/>
  <c r="L7"/>
  <c r="L13"/>
  <c r="L12"/>
  <c r="L14"/>
  <c r="L18"/>
  <c r="K7"/>
  <c r="K13"/>
  <c r="K12"/>
  <c r="K14"/>
  <c r="K18"/>
  <c r="I7"/>
  <c r="I13"/>
  <c r="I12"/>
  <c r="I14"/>
  <c r="I16"/>
  <c r="I18"/>
  <c r="H7"/>
  <c r="H13"/>
  <c r="H12"/>
  <c r="H14"/>
  <c r="H16"/>
  <c r="H18"/>
  <c r="F7"/>
  <c r="F13"/>
  <c r="F12"/>
  <c r="F14"/>
  <c r="F16"/>
  <c r="D7"/>
  <c r="D13"/>
  <c r="D12"/>
  <c r="D14"/>
  <c r="D16"/>
  <c r="D18"/>
  <c r="F18"/>
  <c r="C7"/>
  <c r="C13"/>
  <c r="C12"/>
  <c r="C14"/>
  <c r="C16"/>
  <c r="N18"/>
  <c r="C18"/>
  <c r="C8"/>
  <c r="C13" i="7"/>
  <c r="C15"/>
  <c r="C16"/>
  <c r="N19" i="1"/>
  <c r="N23"/>
  <c r="C23"/>
  <c r="N5"/>
  <c r="M21"/>
  <c r="M23"/>
  <c r="L21"/>
  <c r="K21"/>
  <c r="C5"/>
  <c r="N16"/>
  <c r="I21"/>
  <c r="I6"/>
  <c r="K16"/>
  <c r="M5"/>
  <c r="H21"/>
  <c r="D5"/>
  <c r="D6"/>
  <c r="F5"/>
  <c r="F23"/>
  <c r="I19"/>
  <c r="K19"/>
  <c r="L19"/>
  <c r="M19"/>
  <c r="F19"/>
  <c r="D19"/>
  <c r="C19"/>
  <c r="C13" i="24"/>
  <c r="C17"/>
  <c r="C16"/>
  <c r="C15"/>
  <c r="C14"/>
  <c r="C12"/>
  <c r="C11"/>
  <c r="C8"/>
  <c r="F22" i="1"/>
  <c r="F15"/>
  <c r="F10"/>
  <c r="F4"/>
  <c r="H22"/>
  <c r="H23"/>
  <c r="H15"/>
  <c r="H11"/>
  <c r="H10"/>
  <c r="H9"/>
  <c r="H6"/>
  <c r="H5"/>
  <c r="C22"/>
  <c r="C15"/>
  <c r="C10"/>
  <c r="D23"/>
  <c r="D22"/>
  <c r="D20"/>
  <c r="D15"/>
  <c r="D11"/>
  <c r="D10"/>
  <c r="D9"/>
  <c r="D4"/>
  <c r="I23"/>
  <c r="I22"/>
  <c r="I20"/>
  <c r="I15"/>
  <c r="I11"/>
  <c r="I10"/>
  <c r="I9"/>
  <c r="I5"/>
  <c r="K23"/>
  <c r="K22"/>
  <c r="K20"/>
  <c r="K15"/>
  <c r="K11"/>
  <c r="K10"/>
  <c r="K9"/>
  <c r="K6"/>
  <c r="K5"/>
  <c r="L23"/>
  <c r="L22"/>
  <c r="L20"/>
  <c r="L15"/>
  <c r="L11"/>
  <c r="L10"/>
  <c r="L9"/>
  <c r="L6"/>
  <c r="L5"/>
  <c r="M22"/>
  <c r="M20"/>
  <c r="M15"/>
  <c r="M11"/>
  <c r="M10"/>
  <c r="M9"/>
  <c r="M6"/>
  <c r="N22"/>
  <c r="N15"/>
  <c r="N10"/>
  <c r="B17" i="20"/>
  <c r="C7" i="8"/>
  <c r="C8"/>
  <c r="C12"/>
  <c r="C10"/>
  <c r="C11"/>
  <c r="C13"/>
  <c r="C14"/>
  <c r="C15"/>
  <c r="C16"/>
  <c r="C5"/>
  <c r="C7" i="15"/>
  <c r="C8"/>
  <c r="C12"/>
  <c r="C5"/>
  <c r="N21" i="1"/>
  <c r="F21"/>
  <c r="N11"/>
  <c r="N9"/>
  <c r="F11"/>
  <c r="F9"/>
  <c r="C10" i="15"/>
  <c r="C11"/>
  <c r="C13"/>
  <c r="C14"/>
  <c r="C15"/>
  <c r="C16"/>
  <c r="C6"/>
  <c r="C6" i="7"/>
  <c r="C7"/>
  <c r="C8"/>
  <c r="C12"/>
  <c r="C10"/>
  <c r="C11"/>
  <c r="J8" i="1" s="1"/>
  <c r="J26" s="1"/>
  <c r="J23" i="17"/>
  <c r="O18" i="1" l="1"/>
  <c r="C26"/>
  <c r="C24"/>
  <c r="O4"/>
  <c r="O22"/>
  <c r="M24"/>
  <c r="O13"/>
  <c r="H26"/>
  <c r="L26"/>
  <c r="G26"/>
  <c r="G28" s="1"/>
  <c r="O9"/>
  <c r="O15"/>
  <c r="O5"/>
  <c r="F26"/>
  <c r="F28" s="1"/>
  <c r="O21"/>
  <c r="M26"/>
  <c r="O10"/>
  <c r="O17"/>
  <c r="N26"/>
  <c r="O23"/>
  <c r="K26"/>
  <c r="D26"/>
  <c r="D28" s="1"/>
  <c r="I26"/>
  <c r="I28" s="1"/>
  <c r="O6"/>
  <c r="K24"/>
  <c r="K28"/>
  <c r="O19"/>
  <c r="O16"/>
  <c r="O12"/>
  <c r="O14"/>
  <c r="O8"/>
  <c r="O7"/>
  <c r="C12" i="6"/>
  <c r="M23" i="17"/>
  <c r="F23"/>
  <c r="C17" i="7"/>
  <c r="O20" i="1"/>
  <c r="M28"/>
  <c r="L24"/>
  <c r="I24"/>
  <c r="E19" i="17"/>
  <c r="K5"/>
  <c r="F17" i="7"/>
  <c r="G17" s="1"/>
  <c r="G7"/>
  <c r="I23" i="17"/>
  <c r="F24" i="1"/>
  <c r="G24"/>
  <c r="O11"/>
  <c r="H28"/>
  <c r="N28"/>
  <c r="D23" i="17"/>
  <c r="C28" i="1"/>
  <c r="H24"/>
  <c r="D24"/>
  <c r="L28"/>
  <c r="N24"/>
  <c r="J28" l="1"/>
  <c r="O28" s="1"/>
  <c r="J24"/>
  <c r="O24"/>
  <c r="F19" i="17"/>
  <c r="M5"/>
  <c r="G19" s="1"/>
</calcChain>
</file>

<file path=xl/comments1.xml><?xml version="1.0" encoding="utf-8"?>
<comments xmlns="http://schemas.openxmlformats.org/spreadsheetml/2006/main">
  <authors>
    <author>Финансовое управление</author>
  </authors>
  <commentList>
    <comment ref="G13" authorId="0">
      <text>
        <r>
          <rPr>
            <b/>
            <sz val="8"/>
            <color indexed="81"/>
            <rFont val="Tahoma"/>
            <family val="2"/>
            <charset val="204"/>
          </rPr>
          <t>Финансовое управление:</t>
        </r>
        <r>
          <rPr>
            <sz val="8"/>
            <color indexed="81"/>
            <rFont val="Tahoma"/>
            <family val="2"/>
            <charset val="204"/>
          </rPr>
          <t xml:space="preserve">
150382,5 без поселений
193682,3- вся 251
</t>
        </r>
      </text>
    </comment>
  </commentList>
</comments>
</file>

<file path=xl/sharedStrings.xml><?xml version="1.0" encoding="utf-8"?>
<sst xmlns="http://schemas.openxmlformats.org/spreadsheetml/2006/main" count="677" uniqueCount="135">
  <si>
    <t xml:space="preserve">Р1 </t>
  </si>
  <si>
    <t xml:space="preserve">Своевременность представления реестра расходных обязательств ГРБС (далее - РРО) </t>
  </si>
  <si>
    <t xml:space="preserve">Р2 </t>
  </si>
  <si>
    <t xml:space="preserve">Доля бюджетных ассигнований, запланированных на реализацию муниципальных долгосрочных и ведомственных программ </t>
  </si>
  <si>
    <t xml:space="preserve">Р3 </t>
  </si>
  <si>
    <t xml:space="preserve">Доля бюджетных ассигнований на предоставление муниципальных услуг (работ) физическим и юридическим лицам, оказываемых в соответствии с муниципальными заданиями </t>
  </si>
  <si>
    <t xml:space="preserve">Р4 </t>
  </si>
  <si>
    <t xml:space="preserve">Р5 </t>
  </si>
  <si>
    <t xml:space="preserve">Доля кассовых расходов произведенных ГРБС и подведомственными ему муниципальными учреждениями в 4 квартале отчетного года </t>
  </si>
  <si>
    <t xml:space="preserve">Р6 </t>
  </si>
  <si>
    <t xml:space="preserve">Своевременное доведение ГРБС лимитов бюджетных обязательств до подведомственных муниципальных учреждений </t>
  </si>
  <si>
    <t xml:space="preserve">Р7 </t>
  </si>
  <si>
    <t xml:space="preserve">Своевременное составление бюджетной росписи ГРБС и внесение изменений в нее </t>
  </si>
  <si>
    <t xml:space="preserve">Р8 </t>
  </si>
  <si>
    <t xml:space="preserve">Р9 </t>
  </si>
  <si>
    <t xml:space="preserve">Оценка качества планирования бюджетных ассигнований </t>
  </si>
  <si>
    <t xml:space="preserve">Р10 </t>
  </si>
  <si>
    <t xml:space="preserve">Наличие у ГРБС и подведомственных ему муниципальных учреждений нереальной к взысканию дебиторской задолженности </t>
  </si>
  <si>
    <t xml:space="preserve">Р11 </t>
  </si>
  <si>
    <t xml:space="preserve">Изменение дебиторской задолженности ГРБС и подведомственных ему муниципальных учреждений в отчетном периоде по сравнению с началом года </t>
  </si>
  <si>
    <t xml:space="preserve">Р12 </t>
  </si>
  <si>
    <t xml:space="preserve">Наличие у ГРБС и подведомственных ему муниципальных учреждений просроченной кредиторской задолженности </t>
  </si>
  <si>
    <t xml:space="preserve">Р13 </t>
  </si>
  <si>
    <t xml:space="preserve">Ежемесячное изменение кредиторской задолженности ГРБС и подведомственных ему муниципальных учреждений в течение отчетного периода </t>
  </si>
  <si>
    <t xml:space="preserve">Р14 </t>
  </si>
  <si>
    <t xml:space="preserve">Представление в составе годовой бюджетной отчетности сведений о мерах по повышению эффективности расходования бюджетных средств </t>
  </si>
  <si>
    <t xml:space="preserve">Р15 </t>
  </si>
  <si>
    <t xml:space="preserve">Соблюдение сроков представления ГРБС годовой бюджетной отчетности </t>
  </si>
  <si>
    <t xml:space="preserve">Проведение ГРБС мониторинга результатов деятельности подведомственных муниципальных учреждений </t>
  </si>
  <si>
    <t xml:space="preserve">Р17 </t>
  </si>
  <si>
    <t>Осуществление мероприятий внутреннего контроля</t>
  </si>
  <si>
    <t xml:space="preserve">Динамика нарушений, выявленные в ходе проведения внешних контрольных мероприятий в отчетном финансовом году </t>
  </si>
  <si>
    <t>Р20</t>
  </si>
  <si>
    <t xml:space="preserve">Качество ведомственного финансового контроля </t>
  </si>
  <si>
    <t>Уровень исполнения расходов ГРБС за счет средств бюджета Аксайского района</t>
  </si>
  <si>
    <t>№ п/п</t>
  </si>
  <si>
    <t xml:space="preserve">Наименование направлений </t>
  </si>
  <si>
    <t>Админ</t>
  </si>
  <si>
    <t>Финупр</t>
  </si>
  <si>
    <t>Культура</t>
  </si>
  <si>
    <t>Образ</t>
  </si>
  <si>
    <t>УКДХ</t>
  </si>
  <si>
    <t>УСЗН</t>
  </si>
  <si>
    <t>КИЗО</t>
  </si>
  <si>
    <t>ЗАГС</t>
  </si>
  <si>
    <t>общая сумма ассигнований</t>
  </si>
  <si>
    <t>программы</t>
  </si>
  <si>
    <t>аппарат+РФ</t>
  </si>
  <si>
    <t>ассигнования  - гр4</t>
  </si>
  <si>
    <t>Культ</t>
  </si>
  <si>
    <t>кол-во мероприятий с нарушениями</t>
  </si>
  <si>
    <t>кол-во мероприятий всего</t>
  </si>
  <si>
    <t>2=3/4*100%</t>
  </si>
  <si>
    <t>2=4/3*100%</t>
  </si>
  <si>
    <t>своевременно (5)</t>
  </si>
  <si>
    <t>с нарушением срока (1)</t>
  </si>
  <si>
    <t>не доведены (0)</t>
  </si>
  <si>
    <t>с нарушением срока (0)</t>
  </si>
  <si>
    <t>соответствует (5)</t>
  </si>
  <si>
    <t>соотв. двум пунктам из 3 (3)</t>
  </si>
  <si>
    <t>порядок отсутствует (0)</t>
  </si>
  <si>
    <t>отсутствует (5)</t>
  </si>
  <si>
    <t>присутствует (0)</t>
  </si>
  <si>
    <t>2=4-3</t>
  </si>
  <si>
    <t>сумма ассигнований без областных средств</t>
  </si>
  <si>
    <t>5=3-4</t>
  </si>
  <si>
    <t>баллы</t>
  </si>
  <si>
    <t>Р1</t>
  </si>
  <si>
    <t>количество дней отклонения даты предоставления РРО</t>
  </si>
  <si>
    <t>сумма на мун. задание</t>
  </si>
  <si>
    <t>плановые расходы (в соответствии с кассовым планом)</t>
  </si>
  <si>
    <t>кассовые расходы всего (местный бюджет)</t>
  </si>
  <si>
    <t>кассовый расход в 4 квартале</t>
  </si>
  <si>
    <t>кассовый расход за 9 месяцев отчетного года</t>
  </si>
  <si>
    <t>наличие сведений (5)</t>
  </si>
  <si>
    <t>отсутствие сведений (0)</t>
  </si>
  <si>
    <t>наличие отчета о проведении мониторинга (5)</t>
  </si>
  <si>
    <t>отсутствие отчета (0)</t>
  </si>
  <si>
    <t>в срок и в полном объеме (5)</t>
  </si>
  <si>
    <t>не в срок и (или) не в полном объеме (0)</t>
  </si>
  <si>
    <t>сведения предоставлены (5)</t>
  </si>
  <si>
    <t>сведения не предоставлены (0)</t>
  </si>
  <si>
    <t>отсутствие контроля (0)</t>
  </si>
  <si>
    <t>наличие ведомственного контроля (5)</t>
  </si>
  <si>
    <t>январь</t>
  </si>
  <si>
    <t>начало</t>
  </si>
  <si>
    <t>конец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</si>
  <si>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</si>
  <si>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</si>
  <si>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</si>
  <si>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</si>
  <si>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</si>
  <si>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</si>
  <si>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</si>
  <si>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</si>
  <si>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</si>
  <si>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</si>
  <si>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</si>
  <si>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сумма ассигнований без областных средств </t>
    </r>
    <r>
      <rPr>
        <b/>
        <sz val="10"/>
        <rFont val="Arial Cyr"/>
        <charset val="204"/>
      </rPr>
      <t>за 1 месяц</t>
    </r>
  </si>
  <si>
    <t>нет</t>
  </si>
  <si>
    <t>средняя</t>
  </si>
  <si>
    <t>*</t>
  </si>
  <si>
    <t>2=3/4*100</t>
  </si>
  <si>
    <t xml:space="preserve">ИТОГОВЫЕ ПОКАЗАТЕЛИ </t>
  </si>
  <si>
    <t>МАХ</t>
  </si>
  <si>
    <t>Общее количество баллов (КУФ)</t>
  </si>
  <si>
    <t>Q=КУФ/МАХ</t>
  </si>
  <si>
    <t>апр</t>
  </si>
  <si>
    <t xml:space="preserve">Качество Порядка составления, утверждения и ведения планов финансово-хозяйственной деятельности подведомственных ГРБС муниципальных учреждений </t>
  </si>
  <si>
    <t>2=3/12месяцев</t>
  </si>
  <si>
    <t>Р19</t>
  </si>
  <si>
    <t>Р17</t>
  </si>
  <si>
    <t>Р18</t>
  </si>
  <si>
    <t xml:space="preserve">Р19 </t>
  </si>
  <si>
    <t>Собр.</t>
  </si>
  <si>
    <t>УСХ</t>
  </si>
  <si>
    <t>Спорт</t>
  </si>
  <si>
    <t xml:space="preserve">Р16 </t>
  </si>
  <si>
    <t>Своевременность и качество предоставления бюджетной отчетности в Финансовое управление</t>
  </si>
  <si>
    <t>Количество месяцев в отчетном периоде</t>
  </si>
  <si>
    <t>Количество месяцев в отчетном периоде, за которые отчетность предоставлена позже установленного срока</t>
  </si>
  <si>
    <t>N=0, одна версия и исправления отсутствуют, N=0,5 одна версия и исправления 1 раз,                        N=1 более одной версии исправления неоднократно</t>
  </si>
  <si>
    <t>Р16</t>
  </si>
  <si>
    <t xml:space="preserve">Р18 </t>
  </si>
  <si>
    <t xml:space="preserve">сумма перераспределений </t>
  </si>
  <si>
    <t>кассовый расход за  год</t>
  </si>
  <si>
    <t>КСП</t>
  </si>
  <si>
    <t>2016 год</t>
  </si>
  <si>
    <t>1 полугодие 2017 года</t>
  </si>
  <si>
    <t>Своевременность представления реестра расходных обязательств ГРБС (представить РРО до 10.04.2023)</t>
  </si>
  <si>
    <t>ИТОГОВЫЕ ПОКАЗАТЕЛИ ПО ГРБС ЗА 2023 ГОД</t>
  </si>
  <si>
    <t>дебиторка на начало 2023 года</t>
  </si>
  <si>
    <t>дебиторка на 01.01.2024 года</t>
  </si>
  <si>
    <t>1162,,2</t>
  </si>
  <si>
    <t xml:space="preserve"> 2023 год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</si>
</sst>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%"/>
    <numFmt numFmtId="167" formatCode="#,##0.00_р_."/>
  </numFmts>
  <fonts count="19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color indexed="10"/>
      <name val="Times New Roman"/>
      <family val="1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Arial Cyr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166" fontId="2" fillId="0" borderId="1" xfId="0" applyNumberFormat="1" applyFont="1" applyBorder="1" applyAlignment="1">
      <alignment horizontal="center" vertical="top" wrapText="1"/>
    </xf>
    <xf numFmtId="0" fontId="0" fillId="0" borderId="0" xfId="0" applyBorder="1"/>
    <xf numFmtId="1" fontId="5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0" xfId="0" applyFill="1"/>
    <xf numFmtId="164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0" fontId="0" fillId="2" borderId="0" xfId="0" applyFill="1"/>
    <xf numFmtId="0" fontId="0" fillId="0" borderId="0" xfId="0" applyFill="1"/>
    <xf numFmtId="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9" fillId="0" borderId="0" xfId="0" applyFont="1" applyFill="1"/>
    <xf numFmtId="164" fontId="2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top"/>
    </xf>
    <xf numFmtId="164" fontId="0" fillId="0" borderId="0" xfId="0" applyNumberFormat="1"/>
    <xf numFmtId="0" fontId="2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top" wrapText="1"/>
    </xf>
    <xf numFmtId="165" fontId="2" fillId="6" borderId="1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0" xfId="0" applyNumberFormat="1" applyFill="1"/>
    <xf numFmtId="165" fontId="0" fillId="0" borderId="0" xfId="0" applyNumberFormat="1"/>
    <xf numFmtId="1" fontId="2" fillId="6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2" fillId="6" borderId="1" xfId="0" applyNumberFormat="1" applyFont="1" applyFill="1" applyBorder="1" applyAlignment="1">
      <alignment horizontal="center" vertical="top" wrapText="1"/>
    </xf>
    <xf numFmtId="164" fontId="0" fillId="6" borderId="0" xfId="0" applyNumberFormat="1" applyFill="1"/>
    <xf numFmtId="0" fontId="0" fillId="6" borderId="0" xfId="0" applyFill="1"/>
    <xf numFmtId="0" fontId="2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" fontId="2" fillId="5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center" vertical="top"/>
    </xf>
    <xf numFmtId="14" fontId="2" fillId="5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8" fillId="5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6" fontId="8" fillId="5" borderId="1" xfId="0" applyNumberFormat="1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right" vertical="top" wrapText="1"/>
    </xf>
    <xf numFmtId="164" fontId="8" fillId="7" borderId="1" xfId="0" applyNumberFormat="1" applyFont="1" applyFill="1" applyBorder="1" applyAlignment="1">
      <alignment horizontal="right" vertical="top" wrapText="1"/>
    </xf>
    <xf numFmtId="166" fontId="2" fillId="5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64" fontId="8" fillId="5" borderId="0" xfId="0" applyNumberFormat="1" applyFont="1" applyFill="1" applyBorder="1" applyAlignment="1">
      <alignment horizontal="center" vertical="top"/>
    </xf>
    <xf numFmtId="165" fontId="8" fillId="5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0" xfId="0" applyFont="1" applyFill="1"/>
    <xf numFmtId="164" fontId="8" fillId="0" borderId="1" xfId="0" applyNumberFormat="1" applyFont="1" applyFill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65" fontId="18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8" fillId="0" borderId="2" xfId="0" applyFont="1" applyFill="1" applyBorder="1" applyAlignment="1">
      <alignment horizontal="right" vertical="top" wrapText="1"/>
    </xf>
    <xf numFmtId="167" fontId="2" fillId="5" borderId="1" xfId="0" applyNumberFormat="1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5" borderId="0" xfId="0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164" fontId="8" fillId="8" borderId="1" xfId="0" applyNumberFormat="1" applyFont="1" applyFill="1" applyBorder="1" applyAlignment="1">
      <alignment horizontal="right"/>
    </xf>
    <xf numFmtId="0" fontId="0" fillId="8" borderId="0" xfId="0" applyFill="1"/>
    <xf numFmtId="0" fontId="8" fillId="8" borderId="2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right" vertical="top"/>
    </xf>
    <xf numFmtId="4" fontId="8" fillId="5" borderId="1" xfId="0" applyNumberFormat="1" applyFont="1" applyFill="1" applyBorder="1" applyAlignment="1">
      <alignment horizontal="right" vertical="center" wrapText="1"/>
    </xf>
    <xf numFmtId="4" fontId="8" fillId="5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  <pageSetUpPr fitToPage="1"/>
  </sheetPr>
  <dimension ref="A1:P31"/>
  <sheetViews>
    <sheetView tabSelected="1" view="pageBreakPreview" zoomScale="75" zoomScaleNormal="60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C29" sqref="C29"/>
    </sheetView>
  </sheetViews>
  <sheetFormatPr defaultRowHeight="15.75"/>
  <cols>
    <col min="1" max="1" width="5.140625" customWidth="1"/>
    <col min="2" max="2" width="40" customWidth="1"/>
    <col min="3" max="3" width="8.42578125" style="7" customWidth="1"/>
    <col min="4" max="6" width="9.140625" style="38"/>
    <col min="7" max="7" width="9.28515625" style="111" bestFit="1" customWidth="1"/>
    <col min="8" max="8" width="8.5703125" style="38" customWidth="1"/>
    <col min="9" max="10" width="9.140625" style="38"/>
    <col min="11" max="11" width="9.28515625" style="38" bestFit="1" customWidth="1"/>
    <col min="12" max="12" width="9.140625" style="38"/>
    <col min="13" max="13" width="9.28515625" style="38" customWidth="1"/>
    <col min="14" max="14" width="9.7109375" style="38" customWidth="1"/>
    <col min="15" max="15" width="11.140625" style="112" bestFit="1" customWidth="1"/>
  </cols>
  <sheetData>
    <row r="1" spans="1:15" ht="22.5" customHeight="1">
      <c r="B1" s="198" t="s">
        <v>130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5" s="45" customFormat="1" ht="30.75" customHeight="1">
      <c r="A2" s="5" t="s">
        <v>35</v>
      </c>
      <c r="B2" s="5" t="s">
        <v>36</v>
      </c>
      <c r="C2" s="86" t="s">
        <v>114</v>
      </c>
      <c r="D2" s="87" t="s">
        <v>37</v>
      </c>
      <c r="E2" s="87" t="s">
        <v>115</v>
      </c>
      <c r="F2" s="87" t="s">
        <v>38</v>
      </c>
      <c r="G2" s="87" t="s">
        <v>126</v>
      </c>
      <c r="H2" s="87" t="s">
        <v>39</v>
      </c>
      <c r="I2" s="87" t="s">
        <v>40</v>
      </c>
      <c r="J2" s="87" t="s">
        <v>116</v>
      </c>
      <c r="K2" s="87" t="s">
        <v>41</v>
      </c>
      <c r="L2" s="87" t="s">
        <v>42</v>
      </c>
      <c r="M2" s="87" t="s">
        <v>43</v>
      </c>
      <c r="N2" s="87" t="s">
        <v>44</v>
      </c>
      <c r="O2" s="112"/>
    </row>
    <row r="3" spans="1:15" s="44" customFormat="1" ht="11.25">
      <c r="A3" s="42">
        <v>1</v>
      </c>
      <c r="B3" s="42">
        <v>2</v>
      </c>
      <c r="C3" s="42">
        <v>3</v>
      </c>
      <c r="D3" s="42">
        <v>4</v>
      </c>
      <c r="E3" s="42">
        <v>5</v>
      </c>
      <c r="F3" s="42">
        <v>6</v>
      </c>
      <c r="G3" s="106">
        <v>7</v>
      </c>
      <c r="H3" s="42">
        <v>9</v>
      </c>
      <c r="I3" s="43">
        <v>10</v>
      </c>
      <c r="J3" s="42">
        <v>8</v>
      </c>
      <c r="K3" s="43">
        <v>11</v>
      </c>
      <c r="L3" s="43">
        <v>12</v>
      </c>
      <c r="M3" s="43">
        <v>13</v>
      </c>
      <c r="N3" s="43">
        <v>14</v>
      </c>
      <c r="O3" s="113"/>
    </row>
    <row r="4" spans="1:15" ht="51" customHeight="1">
      <c r="A4" s="114" t="s">
        <v>0</v>
      </c>
      <c r="B4" s="3" t="s">
        <v>1</v>
      </c>
      <c r="C4" s="1">
        <f>Р1!B5</f>
        <v>5</v>
      </c>
      <c r="D4" s="1">
        <f>Р1!B6</f>
        <v>5</v>
      </c>
      <c r="E4" s="1">
        <f>Р1!B7</f>
        <v>5</v>
      </c>
      <c r="F4" s="1">
        <f>Р1!B8</f>
        <v>5</v>
      </c>
      <c r="G4" s="88">
        <f>Р1!B9</f>
        <v>5</v>
      </c>
      <c r="H4" s="1">
        <f>Р1!B10</f>
        <v>5</v>
      </c>
      <c r="I4" s="39">
        <f>Р1!B11</f>
        <v>5</v>
      </c>
      <c r="J4" s="1">
        <f>Р1!B12</f>
        <v>5</v>
      </c>
      <c r="K4" s="39">
        <f>Р1!B13</f>
        <v>5</v>
      </c>
      <c r="L4" s="39">
        <f>Р1!B14</f>
        <v>5</v>
      </c>
      <c r="M4" s="39">
        <f>Р1!B15</f>
        <v>4</v>
      </c>
      <c r="N4" s="39">
        <f>Р1!B16</f>
        <v>5</v>
      </c>
      <c r="O4" s="112">
        <f>(C4+D4+E4+F4+G4+J4+H4+I4+K4+L4+M4+N4)/12</f>
        <v>4.916666666666667</v>
      </c>
    </row>
    <row r="5" spans="1:15" ht="67.5" customHeight="1">
      <c r="A5" s="83" t="s">
        <v>2</v>
      </c>
      <c r="B5" s="4" t="s">
        <v>3</v>
      </c>
      <c r="C5" s="41" t="str">
        <f>Р2!B5</f>
        <v>нет</v>
      </c>
      <c r="D5" s="71">
        <f>Р2!B6</f>
        <v>4</v>
      </c>
      <c r="E5" s="71">
        <f>Р2!B7</f>
        <v>5</v>
      </c>
      <c r="F5" s="71">
        <f>Р2!B8</f>
        <v>5</v>
      </c>
      <c r="G5" s="93" t="str">
        <f>Р2!B9</f>
        <v>нет</v>
      </c>
      <c r="H5" s="26">
        <f>Р2!B10</f>
        <v>5</v>
      </c>
      <c r="I5" s="26">
        <f>Р2!B11</f>
        <v>5</v>
      </c>
      <c r="J5" s="71">
        <f>Р2!B12</f>
        <v>5</v>
      </c>
      <c r="K5" s="40">
        <f>Р2!B13</f>
        <v>5</v>
      </c>
      <c r="L5" s="40">
        <f>Р2!B14</f>
        <v>5</v>
      </c>
      <c r="M5" s="41" t="str">
        <f>Р2!B15</f>
        <v>нет</v>
      </c>
      <c r="N5" s="48" t="str">
        <f>Р2!B16</f>
        <v>нет</v>
      </c>
      <c r="O5" s="112">
        <f>(D5+E5+F5+J5+H5+I5+K5+L5)/8</f>
        <v>4.875</v>
      </c>
    </row>
    <row r="6" spans="1:15" ht="81.75" customHeight="1">
      <c r="A6" s="83" t="s">
        <v>4</v>
      </c>
      <c r="B6" s="4" t="s">
        <v>5</v>
      </c>
      <c r="C6" s="41" t="str">
        <f>Р3!B5</f>
        <v>нет</v>
      </c>
      <c r="D6" s="26">
        <f>Р3!B6</f>
        <v>0</v>
      </c>
      <c r="E6" s="41" t="str">
        <f>Р3!B7</f>
        <v>нет</v>
      </c>
      <c r="F6" s="41" t="str">
        <f>Р3!B8</f>
        <v>нет</v>
      </c>
      <c r="G6" s="93" t="str">
        <f>Р3!B9</f>
        <v>нет</v>
      </c>
      <c r="H6" s="26">
        <f>Р3!B10</f>
        <v>5</v>
      </c>
      <c r="I6" s="40">
        <f>Р3!B11</f>
        <v>4</v>
      </c>
      <c r="J6" s="41" t="str">
        <f>Р3!B12</f>
        <v>нет</v>
      </c>
      <c r="K6" s="107">
        <f>Р3!B13</f>
        <v>0</v>
      </c>
      <c r="L6" s="40">
        <f>Р3!B14</f>
        <v>0</v>
      </c>
      <c r="M6" s="107">
        <f>Р3!B15</f>
        <v>0</v>
      </c>
      <c r="N6" s="41" t="str">
        <f>Р3!B16</f>
        <v>нет</v>
      </c>
      <c r="O6" s="112">
        <f>(D6+H6+I6+L6)/4</f>
        <v>2.25</v>
      </c>
    </row>
    <row r="7" spans="1:15" ht="49.5" customHeight="1">
      <c r="A7" s="3" t="s">
        <v>6</v>
      </c>
      <c r="B7" s="4" t="s">
        <v>34</v>
      </c>
      <c r="C7" s="26">
        <f>Р4!B5</f>
        <v>0</v>
      </c>
      <c r="D7" s="26">
        <f>Р4!B6</f>
        <v>5</v>
      </c>
      <c r="E7" s="26">
        <f>Р4!B7</f>
        <v>5</v>
      </c>
      <c r="F7" s="26">
        <f>Р4!B8</f>
        <v>5</v>
      </c>
      <c r="G7" s="107">
        <f>Р4!B9</f>
        <v>4</v>
      </c>
      <c r="H7" s="26">
        <f>Р4!B10</f>
        <v>5</v>
      </c>
      <c r="I7" s="40">
        <f>Р4!B11</f>
        <v>5</v>
      </c>
      <c r="J7" s="26">
        <f>Р4!B12</f>
        <v>0</v>
      </c>
      <c r="K7" s="56">
        <f>Р4!B13</f>
        <v>4</v>
      </c>
      <c r="L7" s="40">
        <f>Р4!B14</f>
        <v>4</v>
      </c>
      <c r="M7" s="56">
        <f>Р4!B15</f>
        <v>0</v>
      </c>
      <c r="N7" s="40">
        <f>Р4!B16</f>
        <v>4</v>
      </c>
      <c r="O7" s="112">
        <f>(C7+D7+E7+F7+G7+J7+H7+I7+K7+L7+M7+N7)/12</f>
        <v>3.4166666666666665</v>
      </c>
    </row>
    <row r="8" spans="1:15" ht="66" customHeight="1">
      <c r="A8" s="3" t="s">
        <v>7</v>
      </c>
      <c r="B8" s="4" t="s">
        <v>8</v>
      </c>
      <c r="C8" s="26">
        <f>Р5!B5</f>
        <v>0</v>
      </c>
      <c r="D8" s="26">
        <f>Р5!B6</f>
        <v>1</v>
      </c>
      <c r="E8" s="26">
        <f>Р5!B7</f>
        <v>5</v>
      </c>
      <c r="F8" s="26">
        <f>Р5!B8</f>
        <v>5</v>
      </c>
      <c r="G8" s="107">
        <f>Р5!B9</f>
        <v>5</v>
      </c>
      <c r="H8" s="26">
        <f>Р5!B10</f>
        <v>1</v>
      </c>
      <c r="I8" s="40">
        <f>Р5!B11</f>
        <v>3</v>
      </c>
      <c r="J8" s="40">
        <f>Р5!C11</f>
        <v>0.33086139924477342</v>
      </c>
      <c r="K8" s="56">
        <f>Р5!B13</f>
        <v>0</v>
      </c>
      <c r="L8" s="40">
        <f>Р5!B14</f>
        <v>5</v>
      </c>
      <c r="M8" s="56">
        <f>Р5!B15</f>
        <v>0</v>
      </c>
      <c r="N8" s="40">
        <f>Р5!B16</f>
        <v>0</v>
      </c>
      <c r="O8" s="112">
        <f>(C8+D8+E8+F8+G8+J8+H8+I8+K8+L8+M8+N8)/12</f>
        <v>2.1109051166037314</v>
      </c>
    </row>
    <row r="9" spans="1:15" ht="67.5" customHeight="1">
      <c r="A9" s="83" t="s">
        <v>9</v>
      </c>
      <c r="B9" s="4" t="s">
        <v>10</v>
      </c>
      <c r="C9" s="41" t="str">
        <f>Р6!B5</f>
        <v>нет</v>
      </c>
      <c r="D9" s="26">
        <f>Р6!B6</f>
        <v>5</v>
      </c>
      <c r="E9" s="41" t="str">
        <f>Р6!B7</f>
        <v>нет</v>
      </c>
      <c r="F9" s="41" t="str">
        <f>Р6!B8</f>
        <v>нет</v>
      </c>
      <c r="G9" s="93" t="str">
        <f>Р6!B9</f>
        <v>нет</v>
      </c>
      <c r="H9" s="26">
        <f>Р6!B10</f>
        <v>5</v>
      </c>
      <c r="I9" s="40">
        <f>Р6!B11</f>
        <v>5</v>
      </c>
      <c r="J9" s="41" t="str">
        <f>Р6!B12</f>
        <v>нет</v>
      </c>
      <c r="K9" s="56">
        <f>Р6!B13</f>
        <v>5</v>
      </c>
      <c r="L9" s="40">
        <f>Р6!B14</f>
        <v>5</v>
      </c>
      <c r="M9" s="197">
        <f>Р6!B15</f>
        <v>5</v>
      </c>
      <c r="N9" s="48" t="str">
        <f>Р6!B16</f>
        <v>нет</v>
      </c>
      <c r="O9" s="112">
        <f>(D9+H9+I9+K9+L9)/5</f>
        <v>5</v>
      </c>
    </row>
    <row r="10" spans="1:15" ht="48" customHeight="1">
      <c r="A10" s="83" t="s">
        <v>11</v>
      </c>
      <c r="B10" s="4" t="s">
        <v>12</v>
      </c>
      <c r="C10" s="26">
        <f>Р7!B5</f>
        <v>5</v>
      </c>
      <c r="D10" s="26">
        <f>Р7!B6</f>
        <v>5</v>
      </c>
      <c r="E10" s="26">
        <f>Р7!B7</f>
        <v>5</v>
      </c>
      <c r="F10" s="26">
        <f>Р7!B8</f>
        <v>5</v>
      </c>
      <c r="G10" s="107">
        <f>Р7!B9</f>
        <v>5</v>
      </c>
      <c r="H10" s="26">
        <f>Р7!B10</f>
        <v>5</v>
      </c>
      <c r="I10" s="40">
        <f>Р7!B11</f>
        <v>5</v>
      </c>
      <c r="J10" s="26">
        <f>Р7!B12</f>
        <v>5</v>
      </c>
      <c r="K10" s="56">
        <f>Р7!B13</f>
        <v>5</v>
      </c>
      <c r="L10" s="40">
        <f>Р7!B14</f>
        <v>5</v>
      </c>
      <c r="M10" s="56">
        <f>Р7!B15</f>
        <v>5</v>
      </c>
      <c r="N10" s="40">
        <f>Р7!B16</f>
        <v>5</v>
      </c>
      <c r="O10" s="112">
        <f>(C10+D10+E10+F10+G10+J10+H10+I10+K10+L10+M10+N10)/12</f>
        <v>5</v>
      </c>
    </row>
    <row r="11" spans="1:15" ht="84.75" customHeight="1">
      <c r="A11" s="83" t="s">
        <v>13</v>
      </c>
      <c r="B11" s="4" t="s">
        <v>108</v>
      </c>
      <c r="C11" s="41" t="str">
        <f>Р8!B5</f>
        <v>нет</v>
      </c>
      <c r="D11" s="26">
        <f>Р8!B6</f>
        <v>5</v>
      </c>
      <c r="E11" s="41" t="str">
        <f>Р8!B7</f>
        <v>нет</v>
      </c>
      <c r="F11" s="41" t="str">
        <f>Р8!B8</f>
        <v>нет</v>
      </c>
      <c r="G11" s="93" t="str">
        <f>Р8!B9</f>
        <v>нет</v>
      </c>
      <c r="H11" s="26">
        <f>Р8!B10</f>
        <v>5</v>
      </c>
      <c r="I11" s="40">
        <f>Р8!B11</f>
        <v>5</v>
      </c>
      <c r="J11" s="41" t="str">
        <f>Р8!B12</f>
        <v>нет</v>
      </c>
      <c r="K11" s="56">
        <f>Р8!B13</f>
        <v>5</v>
      </c>
      <c r="L11" s="40">
        <f>Р8!B14</f>
        <v>5</v>
      </c>
      <c r="M11" s="56">
        <f>Р8!B15</f>
        <v>5</v>
      </c>
      <c r="N11" s="48" t="str">
        <f>Р8!B16</f>
        <v>нет</v>
      </c>
      <c r="O11" s="112">
        <f>(D11+H11+I11+K11+L11+M11)/6</f>
        <v>5</v>
      </c>
    </row>
    <row r="12" spans="1:15" ht="33" customHeight="1">
      <c r="A12" s="3" t="s">
        <v>14</v>
      </c>
      <c r="B12" s="3" t="s">
        <v>15</v>
      </c>
      <c r="C12" s="26">
        <f>Р9!B5</f>
        <v>5</v>
      </c>
      <c r="D12" s="26">
        <f>Р9!B6</f>
        <v>5</v>
      </c>
      <c r="E12" s="26">
        <f>Р9!B7</f>
        <v>3</v>
      </c>
      <c r="F12" s="26">
        <f>Р9!B8</f>
        <v>5</v>
      </c>
      <c r="G12" s="107">
        <f>Р9!B9</f>
        <v>5</v>
      </c>
      <c r="H12" s="26">
        <f>Р9!B10</f>
        <v>5</v>
      </c>
      <c r="I12" s="40">
        <f>Р9!B11</f>
        <v>4</v>
      </c>
      <c r="J12" s="26">
        <f>Р9!B12</f>
        <v>5</v>
      </c>
      <c r="K12" s="56">
        <f>Р9!B13</f>
        <v>4</v>
      </c>
      <c r="L12" s="40">
        <f>Р9!B14</f>
        <v>5</v>
      </c>
      <c r="M12" s="56">
        <f>Р9!B15</f>
        <v>5</v>
      </c>
      <c r="N12" s="40">
        <f>Р9!B16</f>
        <v>5</v>
      </c>
      <c r="O12" s="112">
        <f>(C12+D12+E12+F12+G12+J12+H12+I12+K12+L12+M12+N12)/12</f>
        <v>4.666666666666667</v>
      </c>
    </row>
    <row r="13" spans="1:15" ht="69" customHeight="1">
      <c r="A13" s="3" t="s">
        <v>16</v>
      </c>
      <c r="B13" s="3" t="s">
        <v>17</v>
      </c>
      <c r="C13" s="1">
        <f>Р10!B5</f>
        <v>5</v>
      </c>
      <c r="D13" s="1">
        <f>Р10!B6</f>
        <v>5</v>
      </c>
      <c r="E13" s="1">
        <f>Р10!B7</f>
        <v>5</v>
      </c>
      <c r="F13" s="1">
        <f>Р10!B8</f>
        <v>5</v>
      </c>
      <c r="G13" s="88">
        <f>Р10!B9</f>
        <v>5</v>
      </c>
      <c r="H13" s="1">
        <f>Р10!B10</f>
        <v>5</v>
      </c>
      <c r="I13" s="39">
        <f>Р10!B11</f>
        <v>5</v>
      </c>
      <c r="J13" s="1">
        <f>Р10!B12</f>
        <v>5</v>
      </c>
      <c r="K13" s="52">
        <f>Р10!B13</f>
        <v>5</v>
      </c>
      <c r="L13" s="39">
        <f>Р10!B14</f>
        <v>5</v>
      </c>
      <c r="M13" s="52">
        <f>Р10!B15</f>
        <v>5</v>
      </c>
      <c r="N13" s="39">
        <f>Р10!B16</f>
        <v>5</v>
      </c>
      <c r="O13" s="112">
        <f>(C13+D13+E13+F13+G13+J13+H13+I13+K13+L13+M13+N13)/12</f>
        <v>5</v>
      </c>
    </row>
    <row r="14" spans="1:15" ht="66" customHeight="1">
      <c r="A14" s="3" t="s">
        <v>18</v>
      </c>
      <c r="B14" s="3" t="s">
        <v>19</v>
      </c>
      <c r="C14" s="1">
        <f>Р11!B5</f>
        <v>5</v>
      </c>
      <c r="D14" s="1">
        <f>Р11!B6</f>
        <v>5</v>
      </c>
      <c r="E14" s="1">
        <f>Р11!B7</f>
        <v>5</v>
      </c>
      <c r="F14" s="1">
        <f>Р11!B8</f>
        <v>0</v>
      </c>
      <c r="G14" s="88">
        <f>Р11!B9</f>
        <v>5</v>
      </c>
      <c r="H14" s="1">
        <f>Р11!B10</f>
        <v>0</v>
      </c>
      <c r="I14" s="39">
        <f>Р11!B11</f>
        <v>0</v>
      </c>
      <c r="J14" s="1">
        <f>Р11!B12</f>
        <v>5</v>
      </c>
      <c r="K14" s="52">
        <f>Р11!B13</f>
        <v>0</v>
      </c>
      <c r="L14" s="39">
        <f>Р11!B14</f>
        <v>5</v>
      </c>
      <c r="M14" s="52">
        <f>Р11!B15</f>
        <v>5</v>
      </c>
      <c r="N14" s="39">
        <f>Р11!B16</f>
        <v>5</v>
      </c>
      <c r="O14" s="112">
        <f>(C14+D14+E14+F14+G14+K14+H14+I14+K14+L14+M14+N14)/12</f>
        <v>2.9166666666666665</v>
      </c>
    </row>
    <row r="15" spans="1:15" ht="71.25" customHeight="1">
      <c r="A15" s="3" t="s">
        <v>20</v>
      </c>
      <c r="B15" s="3" t="s">
        <v>21</v>
      </c>
      <c r="C15" s="1">
        <f>Р12!B5</f>
        <v>5</v>
      </c>
      <c r="D15" s="1">
        <f>Р12!B6</f>
        <v>5</v>
      </c>
      <c r="E15" s="1">
        <f>Р12!B7</f>
        <v>5</v>
      </c>
      <c r="F15" s="1">
        <f>Р12!B8</f>
        <v>5</v>
      </c>
      <c r="G15" s="88">
        <f>Р12!B9</f>
        <v>5</v>
      </c>
      <c r="H15" s="1">
        <f>Р12!B10</f>
        <v>5</v>
      </c>
      <c r="I15" s="39">
        <f>Р12!B11</f>
        <v>5</v>
      </c>
      <c r="J15" s="1">
        <f>Р12!B12</f>
        <v>5</v>
      </c>
      <c r="K15" s="52">
        <f>Р12!B13</f>
        <v>5</v>
      </c>
      <c r="L15" s="39">
        <f>Р12!B14</f>
        <v>5</v>
      </c>
      <c r="M15" s="52">
        <f>Р12!B15</f>
        <v>5</v>
      </c>
      <c r="N15" s="39">
        <f>Р12!B16</f>
        <v>5</v>
      </c>
      <c r="O15" s="112">
        <f>(C15+D15+E15+F15+G15+J15+H15+I15+K15+L15+M15+N15)/12</f>
        <v>5</v>
      </c>
    </row>
    <row r="16" spans="1:15" ht="84.75" customHeight="1">
      <c r="A16" s="83" t="s">
        <v>22</v>
      </c>
      <c r="B16" s="3" t="s">
        <v>23</v>
      </c>
      <c r="C16" s="1">
        <f>Р13!B5</f>
        <v>0</v>
      </c>
      <c r="D16" s="1">
        <f>Р13!B6</f>
        <v>0</v>
      </c>
      <c r="E16" s="1">
        <f>Р13!B7</f>
        <v>5</v>
      </c>
      <c r="F16" s="1">
        <f>Р13!B8</f>
        <v>5</v>
      </c>
      <c r="G16" s="88">
        <f>Р13!B9</f>
        <v>5</v>
      </c>
      <c r="H16" s="1">
        <f>Р13!B10</f>
        <v>5</v>
      </c>
      <c r="I16" s="39">
        <f>Р13!B11</f>
        <v>5</v>
      </c>
      <c r="J16" s="39">
        <f>Р13!B12</f>
        <v>0</v>
      </c>
      <c r="K16" s="52">
        <f>Р13!B13</f>
        <v>5</v>
      </c>
      <c r="L16" s="75" t="str">
        <f>Р13!B14</f>
        <v>нет</v>
      </c>
      <c r="M16" s="52">
        <f>Р13!B15</f>
        <v>5</v>
      </c>
      <c r="N16" s="41" t="str">
        <f>Р13!B16</f>
        <v>нет</v>
      </c>
      <c r="O16" s="112">
        <f>(C16+D16+E16+F16+G16+J16+H16+I16+K16+M16)/10</f>
        <v>3.5</v>
      </c>
    </row>
    <row r="17" spans="1:16" s="24" customFormat="1" ht="48.75" customHeight="1">
      <c r="A17" s="114" t="s">
        <v>24</v>
      </c>
      <c r="B17" s="34" t="s">
        <v>25</v>
      </c>
      <c r="C17" s="28">
        <f>Р14!B5</f>
        <v>5</v>
      </c>
      <c r="D17" s="28">
        <f>Р14!B6</f>
        <v>5</v>
      </c>
      <c r="E17" s="28">
        <f>Р14!B7</f>
        <v>5</v>
      </c>
      <c r="F17" s="28">
        <f>Р14!B8</f>
        <v>5</v>
      </c>
      <c r="G17" s="88">
        <f>Р14!B9</f>
        <v>5</v>
      </c>
      <c r="H17" s="28">
        <f>Р14!B10</f>
        <v>5</v>
      </c>
      <c r="I17" s="28">
        <f>Р14!B11</f>
        <v>5</v>
      </c>
      <c r="J17" s="28">
        <f>Р14!B12</f>
        <v>5</v>
      </c>
      <c r="K17" s="28">
        <f>Р14!B13</f>
        <v>5</v>
      </c>
      <c r="L17" s="28">
        <f>Р14!B14</f>
        <v>5</v>
      </c>
      <c r="M17" s="28">
        <f>Р14!B15</f>
        <v>5</v>
      </c>
      <c r="N17" s="28">
        <f>Р14!B16</f>
        <v>5</v>
      </c>
      <c r="O17" s="112">
        <f>(C17+D17+E17+F17+G17+J17+H17+I17+K17+L17+M17+N17)/12</f>
        <v>5</v>
      </c>
    </row>
    <row r="18" spans="1:16" ht="33.75" customHeight="1">
      <c r="A18" s="114" t="s">
        <v>26</v>
      </c>
      <c r="B18" s="3" t="s">
        <v>27</v>
      </c>
      <c r="C18" s="1">
        <f>Р15!B5</f>
        <v>5</v>
      </c>
      <c r="D18" s="1">
        <f>Р15!B6</f>
        <v>5</v>
      </c>
      <c r="E18" s="1">
        <f>Р15!B7</f>
        <v>5</v>
      </c>
      <c r="F18" s="1">
        <f>Р15!B8</f>
        <v>5</v>
      </c>
      <c r="G18" s="88">
        <f>Р15!B9</f>
        <v>5</v>
      </c>
      <c r="H18" s="1">
        <f>Р15!B10</f>
        <v>5</v>
      </c>
      <c r="I18" s="1">
        <f>Р15!B11</f>
        <v>5</v>
      </c>
      <c r="J18" s="1">
        <f>Р15!B12</f>
        <v>5</v>
      </c>
      <c r="K18" s="1">
        <f>Р15!B13</f>
        <v>5</v>
      </c>
      <c r="L18" s="1">
        <f>Р15!B14</f>
        <v>5</v>
      </c>
      <c r="M18" s="1">
        <f>Р15!B15</f>
        <v>5</v>
      </c>
      <c r="N18" s="1">
        <f>Р15!B16</f>
        <v>5</v>
      </c>
      <c r="O18" s="112">
        <f>(C18+D18+E18+F18+G18+J18+H18+I18+K18+L18+M18+N18)/12</f>
        <v>5</v>
      </c>
    </row>
    <row r="19" spans="1:16" ht="48.75" customHeight="1">
      <c r="A19" s="3" t="s">
        <v>122</v>
      </c>
      <c r="B19" s="3" t="s">
        <v>118</v>
      </c>
      <c r="C19" s="1">
        <f>Р16!B5</f>
        <v>5</v>
      </c>
      <c r="D19" s="1">
        <f>Р16!B6</f>
        <v>5</v>
      </c>
      <c r="E19" s="1">
        <f>Р16!B7</f>
        <v>4</v>
      </c>
      <c r="F19" s="1">
        <f>Р16!B8</f>
        <v>5</v>
      </c>
      <c r="G19" s="88">
        <f>Р16!B9</f>
        <v>5</v>
      </c>
      <c r="H19" s="1">
        <f>Р16!B11</f>
        <v>5</v>
      </c>
      <c r="I19" s="1">
        <f>Р16!B12</f>
        <v>4</v>
      </c>
      <c r="J19" s="1">
        <f>Р16!B13</f>
        <v>4</v>
      </c>
      <c r="K19" s="1">
        <f>Р16!B14</f>
        <v>4</v>
      </c>
      <c r="L19" s="1">
        <f>Р16!B15</f>
        <v>4</v>
      </c>
      <c r="M19" s="1">
        <f>Р16!B16</f>
        <v>4</v>
      </c>
      <c r="N19" s="1">
        <f>Р16!B17</f>
        <v>4</v>
      </c>
      <c r="O19" s="112">
        <f>(C19+D19+E19+F19+G19+J19+H19+I19+K19+L19+M19+N19)/12</f>
        <v>4.416666666666667</v>
      </c>
    </row>
    <row r="20" spans="1:16" ht="69" customHeight="1">
      <c r="A20" s="83" t="s">
        <v>29</v>
      </c>
      <c r="B20" s="3" t="s">
        <v>28</v>
      </c>
      <c r="C20" s="49" t="str">
        <f>Р17!B5</f>
        <v>нет</v>
      </c>
      <c r="D20" s="1">
        <f>Р17!B6</f>
        <v>5</v>
      </c>
      <c r="E20" s="49" t="str">
        <f>Р17!B7</f>
        <v>нет</v>
      </c>
      <c r="F20" s="41" t="str">
        <f>Р17!B8</f>
        <v>нет</v>
      </c>
      <c r="G20" s="93" t="str">
        <f>Р17!B9</f>
        <v>нет</v>
      </c>
      <c r="H20" s="1">
        <f>Р17!B10</f>
        <v>5</v>
      </c>
      <c r="I20" s="39">
        <f>Р17!B11</f>
        <v>5</v>
      </c>
      <c r="J20" s="49" t="str">
        <f>Р17!B12</f>
        <v>нет</v>
      </c>
      <c r="K20" s="71">
        <f>Р17!B13</f>
        <v>5</v>
      </c>
      <c r="L20" s="39">
        <f>Р17!B14</f>
        <v>5</v>
      </c>
      <c r="M20" s="71">
        <f>Р17!B15</f>
        <v>5</v>
      </c>
      <c r="N20" s="41" t="str">
        <f>Р17!B16</f>
        <v>нет</v>
      </c>
      <c r="O20" s="112">
        <f>(D20+H20+I20+K20+L20+M20)/6</f>
        <v>5</v>
      </c>
    </row>
    <row r="21" spans="1:16" s="53" customFormat="1" ht="30.75" customHeight="1">
      <c r="A21" s="34" t="s">
        <v>123</v>
      </c>
      <c r="B21" s="34" t="s">
        <v>30</v>
      </c>
      <c r="C21" s="28">
        <f>Р18!B5</f>
        <v>5</v>
      </c>
      <c r="D21" s="28">
        <f>Р18!B6</f>
        <v>5</v>
      </c>
      <c r="E21" s="28">
        <f>Р18!B7</f>
        <v>5</v>
      </c>
      <c r="F21" s="28">
        <f>Р18!B8</f>
        <v>5</v>
      </c>
      <c r="G21" s="88">
        <f>Р18!B9</f>
        <v>5</v>
      </c>
      <c r="H21" s="28">
        <f>Р18!B10</f>
        <v>5</v>
      </c>
      <c r="I21" s="52">
        <f>Р18!B11</f>
        <v>5</v>
      </c>
      <c r="J21" s="28">
        <f>Р18!B12</f>
        <v>5</v>
      </c>
      <c r="K21" s="52">
        <f>Р18!B13</f>
        <v>5</v>
      </c>
      <c r="L21" s="52">
        <f>Р18!B14</f>
        <v>5</v>
      </c>
      <c r="M21" s="52">
        <f>Р18!B15</f>
        <v>5</v>
      </c>
      <c r="N21" s="52">
        <f>Р18!B16</f>
        <v>5</v>
      </c>
      <c r="O21" s="112">
        <f>(C21+D21+E21+F21+G21+J21+H21+I21+K21+L21+M21+N21)/12</f>
        <v>5</v>
      </c>
    </row>
    <row r="22" spans="1:16" ht="67.5" customHeight="1">
      <c r="A22" s="3" t="s">
        <v>110</v>
      </c>
      <c r="B22" s="3" t="s">
        <v>31</v>
      </c>
      <c r="C22" s="1">
        <f>Р19!B4</f>
        <v>5</v>
      </c>
      <c r="D22" s="1">
        <f>Р19!B5</f>
        <v>5</v>
      </c>
      <c r="E22" s="1">
        <f>Р19!B6</f>
        <v>5</v>
      </c>
      <c r="F22" s="1">
        <f>Р19!B7</f>
        <v>5</v>
      </c>
      <c r="G22" s="88">
        <f>Р19!B8</f>
        <v>5</v>
      </c>
      <c r="H22" s="1">
        <f>Р19!B9</f>
        <v>5</v>
      </c>
      <c r="I22" s="39">
        <f>Р19!B10</f>
        <v>5</v>
      </c>
      <c r="J22" s="1">
        <f>Р19!B11</f>
        <v>5</v>
      </c>
      <c r="K22" s="39">
        <f>Р19!B12</f>
        <v>5</v>
      </c>
      <c r="L22" s="39">
        <f>Р19!B13</f>
        <v>5</v>
      </c>
      <c r="M22" s="39">
        <f>Р19!B14</f>
        <v>5</v>
      </c>
      <c r="N22" s="39">
        <f>Р19!B15</f>
        <v>5</v>
      </c>
      <c r="O22" s="112">
        <f>(C22+D22+E22+F22+G22+J22+H22+I22+K22+L22+M22+N22)/12</f>
        <v>5</v>
      </c>
    </row>
    <row r="23" spans="1:16" ht="32.25" customHeight="1">
      <c r="A23" s="105" t="s">
        <v>32</v>
      </c>
      <c r="B23" s="4" t="s">
        <v>33</v>
      </c>
      <c r="C23" s="41" t="str">
        <f>Р20!B5</f>
        <v>нет</v>
      </c>
      <c r="D23" s="26">
        <f>Р20!B6</f>
        <v>5</v>
      </c>
      <c r="E23" s="41" t="str">
        <f>Р20!B7</f>
        <v>нет</v>
      </c>
      <c r="F23" s="41" t="str">
        <f>Р20!B8</f>
        <v>нет</v>
      </c>
      <c r="G23" s="93" t="str">
        <f>Р20!B9</f>
        <v>нет</v>
      </c>
      <c r="H23" s="26">
        <f>Р20!B10</f>
        <v>5</v>
      </c>
      <c r="I23" s="40">
        <f>Р20!B11</f>
        <v>5</v>
      </c>
      <c r="J23" s="41" t="str">
        <f>Р20!B12</f>
        <v>нет</v>
      </c>
      <c r="K23" s="40">
        <f>Р20!B13</f>
        <v>5</v>
      </c>
      <c r="L23" s="40">
        <f>Р20!B14</f>
        <v>5</v>
      </c>
      <c r="M23" s="56">
        <f>Р20!B15</f>
        <v>5</v>
      </c>
      <c r="N23" s="48" t="str">
        <f>Р20!B16</f>
        <v>нет</v>
      </c>
      <c r="O23" s="112">
        <f>(D23+H23+I23+K23+L23+M23)/6</f>
        <v>5</v>
      </c>
    </row>
    <row r="24" spans="1:16">
      <c r="A24" s="2"/>
      <c r="B24" s="34" t="s">
        <v>103</v>
      </c>
      <c r="C24" s="85">
        <f>(C4+C7+C10+C12+C13+C14+C15+C16+C22+C21+C19+C18+C17+C8)/14</f>
        <v>3.9285714285714284</v>
      </c>
      <c r="D24" s="85">
        <f>(D23+D22+D21+D20+D18+D17+D16+D15+D14+D13+D12+D11+D10+D9+D8+D7+D6+D5+D4+D19)/20</f>
        <v>4.25</v>
      </c>
      <c r="E24" s="85">
        <f>(E4+E5+E7+E10+E12+E13+E14+E15+E16+E22+E21+E19+E18+E17+E8)/15</f>
        <v>4.8</v>
      </c>
      <c r="F24" s="85">
        <f>(F4+F5+F7+F10+F12+F13+F14+F15+F16+F22+F8+F17+F18+F19+F21)/15</f>
        <v>4.666666666666667</v>
      </c>
      <c r="G24" s="85">
        <f>(G4+G7+G10+G12+G13+G14+G15+G16+G22+G21+G19+G18+G17+G8)/14</f>
        <v>4.9285714285714288</v>
      </c>
      <c r="H24" s="85">
        <f>(H23+H22+H21+H20+H18+H17+H16+H15+H14+H13+H12+H11+H10+H9+H8+H7+H6+H5+H4+H19)/20</f>
        <v>4.55</v>
      </c>
      <c r="I24" s="85">
        <f>(I23+I22+I21+I20+I18+I17+I16+I15+I14+I13+I12+I11+I10+I9+I8+I7+I6+I5+I4+I19)/20</f>
        <v>4.5</v>
      </c>
      <c r="J24" s="85">
        <f>(J4+J5+J7+J10+J12+J13+J14+J15+J16+J22+J8+J17+J18+J19+J21)/15</f>
        <v>3.9553907599496516</v>
      </c>
      <c r="K24" s="85">
        <f>(K23+K22+K21+K20+K18+K17+K16+K15+K14+K13+K12+K11+K10+K9+K8+K7+K5+K4+K19)/20</f>
        <v>4.0999999999999996</v>
      </c>
      <c r="L24" s="85">
        <f>(L23+L22+L21+L20+L18+L17+L15+L14+L13+L12+L11+L10+L9+L8+L7+L6+L5+L4+L19)/19</f>
        <v>4.6315789473684212</v>
      </c>
      <c r="M24" s="85">
        <f>(M23+M22+M21+M20+M18+M17+M15+M14+M13+M12+M11+M10+M8+M7+M4+M16+M19)/18</f>
        <v>4.0555555555555554</v>
      </c>
      <c r="N24" s="85">
        <f>(N22+N19+N15+N14+N13+N12+N10+N7+N4+N8+N17+N18+N21)/13</f>
        <v>4.4615384615384617</v>
      </c>
      <c r="O24" s="112">
        <f>O23+O22+O21+O20+O19+O18+O17+O16+O15+O14+O13+O12+O11+O10+O9+O8+O7+O6+O5+O4</f>
        <v>88.069238449937075</v>
      </c>
      <c r="P24" s="92"/>
    </row>
    <row r="25" spans="1:16" ht="9" customHeight="1">
      <c r="A25" s="199"/>
      <c r="B25" s="65"/>
      <c r="C25" s="55"/>
      <c r="D25" s="66"/>
      <c r="E25" s="66"/>
      <c r="F25" s="66"/>
      <c r="G25" s="108"/>
      <c r="H25" s="66"/>
      <c r="I25" s="66"/>
      <c r="J25" s="66"/>
      <c r="K25" s="66"/>
      <c r="L25" s="66"/>
      <c r="M25" s="66"/>
      <c r="N25" s="66"/>
    </row>
    <row r="26" spans="1:16">
      <c r="A26" s="199"/>
      <c r="B26" s="168" t="s">
        <v>105</v>
      </c>
      <c r="C26" s="169">
        <f>C4+C7+C10+C12+C13+C14+C15+C16+C17+C18+C19+C21+C22</f>
        <v>55</v>
      </c>
      <c r="D26" s="169">
        <f>D4+D5+D6+D7+D8+D9+D10+D11+D12+D13+D14+D15+D16+D17+D18+D19+D20+D21+D22+D23</f>
        <v>85</v>
      </c>
      <c r="E26" s="169">
        <f>E4+E5+E7+E8+E10+E12+E13+E14+E15+E16+E17+E18+E19+E21+E22</f>
        <v>72</v>
      </c>
      <c r="F26" s="169">
        <f>F4+F5+F7+F8+F10+F12+F13+F14+F15+F16+F17+F18+F19+F21+F22</f>
        <v>70</v>
      </c>
      <c r="G26" s="169">
        <f>G4+G7+G8+G10+G12+G13+G14+G15+G16+G17+G18+G19+G21+G22</f>
        <v>69</v>
      </c>
      <c r="H26" s="169">
        <f>H4+H5+H6+H7+H8+H9+H10+H11+H12+H13+H14+H15+H16+H17+H18+H19+H20+H21+H22+H23</f>
        <v>91</v>
      </c>
      <c r="I26" s="169">
        <f>I4+I5+I6+I7+I8+I9+I10+I11+I12+I13+I14+I15+I16+I17+I18+I19+I20+I21+I22+I23</f>
        <v>90</v>
      </c>
      <c r="J26" s="169">
        <f>J4+J5+J7+J8+J10+J12+J13+J14+J15+J16+J17+J18+J19+J21+J22</f>
        <v>59.330861399244775</v>
      </c>
      <c r="K26" s="169">
        <f>K4+K5+K7+K8+K9+K10+K11+K12+K13+K14+K15+K16+K17+K18+K19+K20+K21+K22+K23</f>
        <v>82</v>
      </c>
      <c r="L26" s="169">
        <f>L4+L5+L6+L7+L8+L9+L10+L11+L12+L13+L14+L15+L17++L18+L19+L20+L21+L22+L23</f>
        <v>88</v>
      </c>
      <c r="M26" s="169">
        <f>M4+M7+M8+M10+M11+M12+M13+M14+M15+M16+M17+M18+M20+M21+M22+M23</f>
        <v>69</v>
      </c>
      <c r="N26" s="59">
        <f>N4+N7+N8+N10+N12+N13+N14+N15+N17+N18+N19+N21+N22</f>
        <v>58</v>
      </c>
      <c r="O26" s="170"/>
    </row>
    <row r="27" spans="1:16">
      <c r="A27" s="199"/>
      <c r="B27" s="171" t="s">
        <v>104</v>
      </c>
      <c r="C27" s="51">
        <f>5*14</f>
        <v>70</v>
      </c>
      <c r="D27" s="39">
        <f>20*5</f>
        <v>100</v>
      </c>
      <c r="E27" s="39">
        <f>5*15</f>
        <v>75</v>
      </c>
      <c r="F27" s="39">
        <f>5*15</f>
        <v>75</v>
      </c>
      <c r="G27" s="109">
        <f>14*5</f>
        <v>70</v>
      </c>
      <c r="H27" s="39">
        <f>20*5</f>
        <v>100</v>
      </c>
      <c r="I27" s="39">
        <f>20*5</f>
        <v>100</v>
      </c>
      <c r="J27" s="39">
        <f>5*15</f>
        <v>75</v>
      </c>
      <c r="K27" s="39">
        <f>20*5</f>
        <v>100</v>
      </c>
      <c r="L27" s="39">
        <f>19*5</f>
        <v>95</v>
      </c>
      <c r="M27" s="39">
        <f>19*5</f>
        <v>95</v>
      </c>
      <c r="N27" s="39">
        <f>5*13</f>
        <v>65</v>
      </c>
      <c r="O27" s="170"/>
    </row>
    <row r="28" spans="1:16">
      <c r="A28" s="199"/>
      <c r="B28" s="172" t="s">
        <v>106</v>
      </c>
      <c r="C28" s="115">
        <f>C26/C27*100</f>
        <v>78.571428571428569</v>
      </c>
      <c r="D28" s="115">
        <f>D26/D27*100</f>
        <v>85</v>
      </c>
      <c r="E28" s="115">
        <f>E26/E27*100</f>
        <v>96</v>
      </c>
      <c r="F28" s="115">
        <f>F26/F27*100</f>
        <v>93.333333333333329</v>
      </c>
      <c r="G28" s="115">
        <f t="shared" ref="G28:N28" si="0">G26/G27*100</f>
        <v>98.571428571428584</v>
      </c>
      <c r="H28" s="115">
        <f t="shared" si="0"/>
        <v>91</v>
      </c>
      <c r="I28" s="115">
        <f t="shared" si="0"/>
        <v>90</v>
      </c>
      <c r="J28" s="115">
        <f t="shared" ref="J28" si="1">J26/J27*100</f>
        <v>79.107815198993038</v>
      </c>
      <c r="K28" s="115">
        <f t="shared" si="0"/>
        <v>82</v>
      </c>
      <c r="L28" s="115">
        <f t="shared" si="0"/>
        <v>92.631578947368425</v>
      </c>
      <c r="M28" s="115">
        <f t="shared" si="0"/>
        <v>72.631578947368425</v>
      </c>
      <c r="N28" s="115">
        <f t="shared" si="0"/>
        <v>89.230769230769241</v>
      </c>
      <c r="O28" s="170">
        <f>(C28+D28+E28+F28+G28+J28+H28+I28+K28+L28+M28+N28)/12</f>
        <v>87.339827733390806</v>
      </c>
    </row>
    <row r="29" spans="1:16">
      <c r="B29" s="172" t="s">
        <v>134</v>
      </c>
      <c r="C29" s="167">
        <v>10</v>
      </c>
      <c r="D29" s="46">
        <v>7</v>
      </c>
      <c r="E29" s="46">
        <v>2</v>
      </c>
      <c r="F29" s="46">
        <v>3</v>
      </c>
      <c r="G29" s="110">
        <v>1</v>
      </c>
      <c r="H29" s="46">
        <v>5</v>
      </c>
      <c r="I29" s="46">
        <v>6</v>
      </c>
      <c r="J29" s="46">
        <v>11</v>
      </c>
      <c r="K29" s="46">
        <v>9</v>
      </c>
      <c r="L29" s="46">
        <v>4</v>
      </c>
      <c r="M29" s="46">
        <v>12</v>
      </c>
      <c r="N29" s="46">
        <v>8</v>
      </c>
      <c r="O29" s="170"/>
    </row>
    <row r="30" spans="1:16" hidden="1">
      <c r="B30" s="65" t="s">
        <v>128</v>
      </c>
      <c r="C30" s="11">
        <v>3</v>
      </c>
      <c r="D30" s="39">
        <v>5</v>
      </c>
      <c r="E30" s="39">
        <v>1</v>
      </c>
      <c r="F30" s="39">
        <v>1</v>
      </c>
      <c r="G30" s="109">
        <v>8</v>
      </c>
      <c r="H30" s="39">
        <v>1</v>
      </c>
      <c r="I30" s="39">
        <v>4</v>
      </c>
      <c r="J30" s="39">
        <v>9</v>
      </c>
      <c r="K30" s="39">
        <v>2</v>
      </c>
      <c r="L30" s="39">
        <v>6</v>
      </c>
      <c r="M30" s="39">
        <v>7</v>
      </c>
      <c r="N30" s="39">
        <v>6</v>
      </c>
    </row>
    <row r="31" spans="1:16" hidden="1">
      <c r="B31" s="65" t="s">
        <v>127</v>
      </c>
      <c r="C31" s="72">
        <v>8</v>
      </c>
      <c r="D31" s="46">
        <v>7</v>
      </c>
      <c r="E31" s="46">
        <v>3</v>
      </c>
      <c r="F31" s="46">
        <v>4</v>
      </c>
      <c r="G31" s="110"/>
      <c r="H31" s="46">
        <v>1</v>
      </c>
      <c r="I31" s="46">
        <v>2</v>
      </c>
      <c r="J31" s="46">
        <v>9</v>
      </c>
      <c r="K31" s="46">
        <v>10</v>
      </c>
      <c r="L31" s="46">
        <v>6</v>
      </c>
      <c r="M31" s="46">
        <v>7</v>
      </c>
      <c r="N31" s="46">
        <v>5</v>
      </c>
    </row>
  </sheetData>
  <mergeCells count="2">
    <mergeCell ref="B1:N1"/>
    <mergeCell ref="A25:A28"/>
  </mergeCells>
  <phoneticPr fontId="3" type="noConversion"/>
  <pageMargins left="0.59055118110236227" right="0.39370078740157483" top="0.19685039370078741" bottom="0.19685039370078741" header="0.11811023622047245" footer="0.19685039370078741"/>
  <pageSetup paperSize="9" scale="57" orientation="portrait" r:id="rId1"/>
  <headerFooter alignWithMargins="0"/>
  <rowBreaks count="1" manualBreakCount="1">
    <brk id="1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F18"/>
  <sheetViews>
    <sheetView workbookViewId="0">
      <selection activeCell="B5" sqref="B5:B16"/>
    </sheetView>
  </sheetViews>
  <sheetFormatPr defaultRowHeight="12.75"/>
  <cols>
    <col min="1" max="2" width="7.140625" style="7" customWidth="1"/>
    <col min="3" max="3" width="33.140625" customWidth="1"/>
    <col min="4" max="4" width="17.28515625" customWidth="1"/>
    <col min="5" max="5" width="19.28515625" style="80" customWidth="1"/>
    <col min="6" max="6" width="9.140625" style="80"/>
  </cols>
  <sheetData>
    <row r="1" spans="1:6" ht="12.75" customHeight="1"/>
    <row r="2" spans="1:6" s="6" customFormat="1" ht="82.5" customHeight="1">
      <c r="A2" s="8" t="s">
        <v>14</v>
      </c>
      <c r="B2" s="17" t="s">
        <v>66</v>
      </c>
      <c r="C2" s="10" t="s">
        <v>15</v>
      </c>
      <c r="D2" s="5" t="s">
        <v>45</v>
      </c>
      <c r="E2" s="86" t="s">
        <v>124</v>
      </c>
      <c r="F2" s="177"/>
    </row>
    <row r="3" spans="1:6" ht="17.25" customHeight="1">
      <c r="A3" s="1">
        <v>1</v>
      </c>
      <c r="B3" s="15"/>
      <c r="C3" s="1" t="s">
        <v>53</v>
      </c>
      <c r="D3" s="1">
        <v>3</v>
      </c>
      <c r="E3" s="88">
        <v>4</v>
      </c>
    </row>
    <row r="4" spans="1:6" ht="63" hidden="1" customHeight="1">
      <c r="A4" s="1" t="s">
        <v>0</v>
      </c>
      <c r="B4" s="15"/>
      <c r="C4" s="3" t="s">
        <v>1</v>
      </c>
      <c r="D4" s="3"/>
      <c r="E4" s="114"/>
    </row>
    <row r="5" spans="1:6" ht="18.75" customHeight="1">
      <c r="A5" s="145" t="s">
        <v>114</v>
      </c>
      <c r="B5" s="196">
        <v>5</v>
      </c>
      <c r="C5" s="76">
        <f>E5/D5</f>
        <v>0</v>
      </c>
      <c r="D5" s="120">
        <v>198</v>
      </c>
      <c r="E5" s="174">
        <v>0</v>
      </c>
    </row>
    <row r="6" spans="1:6" ht="17.25" customHeight="1">
      <c r="A6" s="145" t="s">
        <v>37</v>
      </c>
      <c r="B6" s="196">
        <v>5</v>
      </c>
      <c r="C6" s="76">
        <f t="shared" ref="C6:C16" si="0">E6/D6</f>
        <v>1.59763060346296E-3</v>
      </c>
      <c r="D6" s="58">
        <v>343446.1</v>
      </c>
      <c r="E6" s="174">
        <v>548.70000000000005</v>
      </c>
    </row>
    <row r="7" spans="1:6" ht="17.25" customHeight="1">
      <c r="A7" s="145" t="s">
        <v>115</v>
      </c>
      <c r="B7" s="196">
        <v>3</v>
      </c>
      <c r="C7" s="76">
        <f t="shared" si="0"/>
        <v>6.6424660250446133E-2</v>
      </c>
      <c r="D7" s="58">
        <v>13112.6</v>
      </c>
      <c r="E7" s="174">
        <v>871</v>
      </c>
    </row>
    <row r="8" spans="1:6" ht="17.25" customHeight="1">
      <c r="A8" s="145" t="s">
        <v>38</v>
      </c>
      <c r="B8" s="192">
        <v>5</v>
      </c>
      <c r="C8" s="76">
        <f t="shared" si="0"/>
        <v>0</v>
      </c>
      <c r="D8" s="58">
        <v>29815.3</v>
      </c>
      <c r="E8" s="174">
        <v>0</v>
      </c>
    </row>
    <row r="9" spans="1:6" s="80" customFormat="1" ht="17.25" customHeight="1">
      <c r="A9" s="145" t="s">
        <v>126</v>
      </c>
      <c r="B9" s="192">
        <v>5</v>
      </c>
      <c r="C9" s="128">
        <f t="shared" si="0"/>
        <v>0</v>
      </c>
      <c r="D9" s="89">
        <v>7979.9</v>
      </c>
      <c r="E9" s="174">
        <v>0</v>
      </c>
    </row>
    <row r="10" spans="1:6" ht="17.25" customHeight="1">
      <c r="A10" s="145" t="s">
        <v>49</v>
      </c>
      <c r="B10" s="192">
        <v>5</v>
      </c>
      <c r="C10" s="76">
        <f t="shared" si="0"/>
        <v>0</v>
      </c>
      <c r="D10" s="58">
        <v>219313.2</v>
      </c>
      <c r="E10" s="174">
        <v>0</v>
      </c>
    </row>
    <row r="11" spans="1:6" ht="17.25" customHeight="1">
      <c r="A11" s="145" t="s">
        <v>40</v>
      </c>
      <c r="B11" s="192">
        <v>4</v>
      </c>
      <c r="C11" s="76">
        <f t="shared" si="0"/>
        <v>1.5856409201634485E-2</v>
      </c>
      <c r="D11" s="58">
        <v>3166063.6</v>
      </c>
      <c r="E11" s="174">
        <v>50202.400000000001</v>
      </c>
    </row>
    <row r="12" spans="1:6" ht="17.25" customHeight="1">
      <c r="A12" s="145" t="s">
        <v>116</v>
      </c>
      <c r="B12" s="192">
        <v>5</v>
      </c>
      <c r="C12" s="76">
        <f>E12/D12</f>
        <v>0</v>
      </c>
      <c r="D12" s="58">
        <v>10432.299999999999</v>
      </c>
      <c r="E12" s="174">
        <v>0</v>
      </c>
    </row>
    <row r="13" spans="1:6" s="80" customFormat="1" ht="17.25" customHeight="1">
      <c r="A13" s="145" t="s">
        <v>41</v>
      </c>
      <c r="B13" s="192">
        <v>4</v>
      </c>
      <c r="C13" s="128">
        <f t="shared" si="0"/>
        <v>1.8814082673995002E-2</v>
      </c>
      <c r="D13" s="89">
        <v>1445603.3</v>
      </c>
      <c r="E13" s="174">
        <v>27197.7</v>
      </c>
    </row>
    <row r="14" spans="1:6" ht="17.25" customHeight="1">
      <c r="A14" s="145" t="s">
        <v>42</v>
      </c>
      <c r="B14" s="192">
        <v>5</v>
      </c>
      <c r="C14" s="76">
        <f t="shared" si="0"/>
        <v>5.4996752003414287E-4</v>
      </c>
      <c r="D14" s="58">
        <v>828048.9</v>
      </c>
      <c r="E14" s="174">
        <v>455.4</v>
      </c>
    </row>
    <row r="15" spans="1:6" s="80" customFormat="1" ht="17.25" customHeight="1">
      <c r="A15" s="145" t="s">
        <v>43</v>
      </c>
      <c r="B15" s="192">
        <v>5</v>
      </c>
      <c r="C15" s="128">
        <f t="shared" si="0"/>
        <v>0</v>
      </c>
      <c r="D15" s="89">
        <v>49761.7</v>
      </c>
      <c r="E15" s="174">
        <v>0</v>
      </c>
    </row>
    <row r="16" spans="1:6" ht="17.25" customHeight="1">
      <c r="A16" s="145" t="s">
        <v>44</v>
      </c>
      <c r="B16" s="192">
        <v>5</v>
      </c>
      <c r="C16" s="76">
        <f t="shared" si="0"/>
        <v>0</v>
      </c>
      <c r="D16" s="58">
        <v>4873.8999999999996</v>
      </c>
      <c r="E16" s="174">
        <v>0</v>
      </c>
    </row>
    <row r="17" spans="2:4">
      <c r="B17" s="47">
        <f>SUM(B5:B16)/12</f>
        <v>4.666666666666667</v>
      </c>
      <c r="C17" s="7" t="s">
        <v>100</v>
      </c>
      <c r="D17" s="24"/>
    </row>
    <row r="18" spans="2:4">
      <c r="D18" s="67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view="pageBreakPreview" zoomScale="60" workbookViewId="0">
      <selection activeCell="A16" sqref="A16"/>
    </sheetView>
  </sheetViews>
  <sheetFormatPr defaultRowHeight="12.75"/>
  <cols>
    <col min="1" max="2" width="6.85546875" style="7" customWidth="1"/>
    <col min="3" max="3" width="36.7109375" customWidth="1"/>
    <col min="4" max="4" width="19.42578125" customWidth="1"/>
    <col min="5" max="5" width="16.140625" customWidth="1"/>
  </cols>
  <sheetData>
    <row r="1" spans="1:5" ht="12.75" customHeight="1"/>
    <row r="2" spans="1:5" s="6" customFormat="1" ht="81.75" customHeight="1">
      <c r="A2" s="8" t="s">
        <v>16</v>
      </c>
      <c r="B2" s="17" t="s">
        <v>66</v>
      </c>
      <c r="C2" s="10" t="s">
        <v>17</v>
      </c>
      <c r="D2" s="5" t="s">
        <v>61</v>
      </c>
      <c r="E2" s="5" t="s">
        <v>62</v>
      </c>
    </row>
    <row r="3" spans="1:5" ht="16.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8.75" customHeight="1">
      <c r="A5" s="1" t="s">
        <v>114</v>
      </c>
      <c r="B5" s="1">
        <v>5</v>
      </c>
      <c r="C5" s="3"/>
      <c r="D5" s="1" t="s">
        <v>101</v>
      </c>
      <c r="E5" s="3"/>
    </row>
    <row r="6" spans="1:5" ht="18" customHeight="1">
      <c r="A6" s="61" t="s">
        <v>37</v>
      </c>
      <c r="B6" s="1">
        <v>5</v>
      </c>
      <c r="C6" s="3"/>
      <c r="D6" s="1" t="s">
        <v>101</v>
      </c>
      <c r="E6" s="1"/>
    </row>
    <row r="7" spans="1:5" ht="18" customHeight="1">
      <c r="A7" s="61" t="s">
        <v>115</v>
      </c>
      <c r="B7" s="1">
        <v>5</v>
      </c>
      <c r="C7" s="3"/>
      <c r="D7" s="1" t="s">
        <v>101</v>
      </c>
      <c r="E7" s="1"/>
    </row>
    <row r="8" spans="1:5" ht="18" customHeight="1">
      <c r="A8" s="130" t="s">
        <v>38</v>
      </c>
      <c r="B8" s="1">
        <v>5</v>
      </c>
      <c r="C8" s="3"/>
      <c r="D8" s="1" t="s">
        <v>101</v>
      </c>
      <c r="E8" s="1"/>
    </row>
    <row r="9" spans="1:5" ht="18" customHeight="1">
      <c r="A9" s="130" t="s">
        <v>126</v>
      </c>
      <c r="B9" s="1">
        <v>5</v>
      </c>
      <c r="C9" s="3"/>
      <c r="D9" s="1" t="s">
        <v>101</v>
      </c>
      <c r="E9" s="1"/>
    </row>
    <row r="10" spans="1:5" ht="18" customHeight="1">
      <c r="A10" s="130" t="s">
        <v>49</v>
      </c>
      <c r="B10" s="1">
        <v>5</v>
      </c>
      <c r="C10" s="3"/>
      <c r="D10" s="1" t="s">
        <v>101</v>
      </c>
      <c r="E10" s="1"/>
    </row>
    <row r="11" spans="1:5" ht="18" customHeight="1">
      <c r="A11" s="130" t="s">
        <v>40</v>
      </c>
      <c r="B11" s="1">
        <v>5</v>
      </c>
      <c r="C11" s="3"/>
      <c r="D11" s="1" t="s">
        <v>101</v>
      </c>
      <c r="E11" s="1"/>
    </row>
    <row r="12" spans="1:5" ht="18" customHeight="1">
      <c r="A12" s="130" t="s">
        <v>116</v>
      </c>
      <c r="B12" s="1">
        <v>5</v>
      </c>
      <c r="C12" s="3"/>
      <c r="D12" s="1" t="s">
        <v>101</v>
      </c>
      <c r="E12" s="1"/>
    </row>
    <row r="13" spans="1:5" ht="18" customHeight="1">
      <c r="A13" s="130" t="s">
        <v>41</v>
      </c>
      <c r="B13" s="1">
        <v>5</v>
      </c>
      <c r="C13" s="3"/>
      <c r="D13" s="1" t="s">
        <v>101</v>
      </c>
      <c r="E13" s="1"/>
    </row>
    <row r="14" spans="1:5" ht="18" customHeight="1">
      <c r="A14" s="130" t="s">
        <v>42</v>
      </c>
      <c r="B14" s="1">
        <v>5</v>
      </c>
      <c r="C14" s="3"/>
      <c r="D14" s="1" t="s">
        <v>101</v>
      </c>
      <c r="E14" s="1"/>
    </row>
    <row r="15" spans="1:5" ht="18" customHeight="1">
      <c r="A15" s="130" t="s">
        <v>43</v>
      </c>
      <c r="B15" s="1">
        <v>5</v>
      </c>
      <c r="C15" s="3"/>
      <c r="D15" s="1" t="s">
        <v>101</v>
      </c>
      <c r="E15" s="1"/>
    </row>
    <row r="16" spans="1:5" ht="18" customHeight="1">
      <c r="A16" s="130" t="s">
        <v>44</v>
      </c>
      <c r="B16" s="1">
        <v>5</v>
      </c>
      <c r="C16" s="3"/>
      <c r="D16" s="1" t="s">
        <v>101</v>
      </c>
      <c r="E16" s="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B11" sqref="B11"/>
    </sheetView>
  </sheetViews>
  <sheetFormatPr defaultRowHeight="12.75"/>
  <cols>
    <col min="1" max="2" width="7.5703125" style="7" customWidth="1"/>
    <col min="3" max="3" width="37.5703125" customWidth="1"/>
    <col min="4" max="4" width="18.140625" style="80" customWidth="1"/>
    <col min="5" max="5" width="16.140625" customWidth="1"/>
    <col min="6" max="6" width="18.42578125" customWidth="1"/>
  </cols>
  <sheetData>
    <row r="1" spans="1:5" ht="12.75" customHeight="1"/>
    <row r="2" spans="1:5" s="6" customFormat="1" ht="98.25" customHeight="1">
      <c r="A2" s="8" t="s">
        <v>18</v>
      </c>
      <c r="B2" s="17" t="s">
        <v>66</v>
      </c>
      <c r="C2" s="10" t="s">
        <v>19</v>
      </c>
      <c r="D2" s="86" t="s">
        <v>131</v>
      </c>
      <c r="E2" s="5" t="s">
        <v>132</v>
      </c>
    </row>
    <row r="3" spans="1:5" ht="16.5" customHeight="1">
      <c r="A3" s="1">
        <v>1</v>
      </c>
      <c r="B3" s="1"/>
      <c r="C3" s="1" t="s">
        <v>63</v>
      </c>
      <c r="D3" s="88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114"/>
      <c r="E4" s="3"/>
    </row>
    <row r="5" spans="1:5" ht="18" customHeight="1">
      <c r="A5" s="28" t="s">
        <v>114</v>
      </c>
      <c r="B5" s="28">
        <v>5</v>
      </c>
      <c r="C5" s="28">
        <f t="shared" ref="C5:C9" si="0">E5-D5</f>
        <v>0</v>
      </c>
      <c r="D5" s="120">
        <v>0</v>
      </c>
      <c r="E5" s="120">
        <v>0</v>
      </c>
    </row>
    <row r="6" spans="1:5" ht="18" customHeight="1">
      <c r="A6" s="51" t="s">
        <v>37</v>
      </c>
      <c r="B6" s="51">
        <v>5</v>
      </c>
      <c r="C6" s="1">
        <f t="shared" si="0"/>
        <v>0</v>
      </c>
      <c r="D6" s="77">
        <v>9.5</v>
      </c>
      <c r="E6" s="77">
        <v>9.5</v>
      </c>
    </row>
    <row r="7" spans="1:5" ht="18" customHeight="1">
      <c r="A7" s="51" t="s">
        <v>115</v>
      </c>
      <c r="B7" s="51">
        <v>5</v>
      </c>
      <c r="C7" s="1">
        <f t="shared" si="0"/>
        <v>0</v>
      </c>
      <c r="D7" s="77">
        <v>0</v>
      </c>
      <c r="E7" s="77">
        <v>0</v>
      </c>
    </row>
    <row r="8" spans="1:5" ht="18" customHeight="1">
      <c r="A8" s="132" t="s">
        <v>38</v>
      </c>
      <c r="B8" s="51">
        <v>0</v>
      </c>
      <c r="C8" s="1">
        <f t="shared" si="0"/>
        <v>22.699999999999996</v>
      </c>
      <c r="D8" s="77">
        <v>40.1</v>
      </c>
      <c r="E8" s="77">
        <v>62.8</v>
      </c>
    </row>
    <row r="9" spans="1:5" ht="18" customHeight="1">
      <c r="A9" s="132" t="s">
        <v>126</v>
      </c>
      <c r="B9" s="51">
        <v>5</v>
      </c>
      <c r="C9" s="1">
        <f t="shared" si="0"/>
        <v>0</v>
      </c>
      <c r="D9" s="77">
        <v>0</v>
      </c>
      <c r="E9" s="77">
        <v>0</v>
      </c>
    </row>
    <row r="10" spans="1:5" ht="18" customHeight="1">
      <c r="A10" s="132" t="s">
        <v>49</v>
      </c>
      <c r="B10" s="132">
        <v>0</v>
      </c>
      <c r="C10" s="1">
        <f t="shared" ref="C10:C16" si="1">E10-D10</f>
        <v>0.9</v>
      </c>
      <c r="D10" s="77">
        <v>0</v>
      </c>
      <c r="E10" s="77">
        <v>0.9</v>
      </c>
    </row>
    <row r="11" spans="1:5" ht="18" customHeight="1">
      <c r="A11" s="132" t="s">
        <v>40</v>
      </c>
      <c r="B11" s="51">
        <v>0</v>
      </c>
      <c r="C11" s="1">
        <f t="shared" si="1"/>
        <v>667653.80000000005</v>
      </c>
      <c r="D11" s="77">
        <v>165.5</v>
      </c>
      <c r="E11" s="77">
        <v>667819.30000000005</v>
      </c>
    </row>
    <row r="12" spans="1:5" ht="18" customHeight="1">
      <c r="A12" s="132" t="s">
        <v>116</v>
      </c>
      <c r="B12" s="51">
        <v>5</v>
      </c>
      <c r="C12" s="1">
        <f>E12-D12</f>
        <v>-55039.7</v>
      </c>
      <c r="D12" s="77">
        <v>55039.7</v>
      </c>
      <c r="E12" s="77">
        <v>0</v>
      </c>
    </row>
    <row r="13" spans="1:5" ht="18" customHeight="1">
      <c r="A13" s="132" t="s">
        <v>41</v>
      </c>
      <c r="B13" s="51">
        <v>0</v>
      </c>
      <c r="C13" s="1">
        <f t="shared" si="1"/>
        <v>-140318.79999999999</v>
      </c>
      <c r="D13" s="77">
        <v>453752.5</v>
      </c>
      <c r="E13" s="77">
        <v>313433.7</v>
      </c>
    </row>
    <row r="14" spans="1:5" ht="18" customHeight="1">
      <c r="A14" s="132" t="s">
        <v>42</v>
      </c>
      <c r="B14" s="51">
        <v>5</v>
      </c>
      <c r="C14" s="1">
        <f t="shared" si="1"/>
        <v>0</v>
      </c>
      <c r="D14" s="77">
        <v>0</v>
      </c>
      <c r="E14" s="77">
        <v>0</v>
      </c>
    </row>
    <row r="15" spans="1:5" ht="18" customHeight="1">
      <c r="A15" s="132" t="s">
        <v>43</v>
      </c>
      <c r="B15" s="51">
        <v>5</v>
      </c>
      <c r="C15" s="1">
        <f t="shared" si="1"/>
        <v>-40.4</v>
      </c>
      <c r="D15" s="77">
        <v>40.4</v>
      </c>
      <c r="E15" s="77">
        <v>0</v>
      </c>
    </row>
    <row r="16" spans="1:5" ht="18" customHeight="1">
      <c r="A16" s="132" t="s">
        <v>44</v>
      </c>
      <c r="B16" s="51">
        <v>5</v>
      </c>
      <c r="C16" s="1">
        <f t="shared" si="1"/>
        <v>-31</v>
      </c>
      <c r="D16" s="77">
        <v>42.4</v>
      </c>
      <c r="E16" s="77">
        <v>11.4</v>
      </c>
    </row>
    <row r="17" spans="2:3">
      <c r="B17" s="47">
        <f>SUM(B5:B16)/12</f>
        <v>3.3333333333333335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16" sqref="A16"/>
    </sheetView>
  </sheetViews>
  <sheetFormatPr defaultRowHeight="12.75"/>
  <cols>
    <col min="1" max="2" width="7.7109375" style="7" customWidth="1"/>
    <col min="3" max="3" width="37.42578125" customWidth="1"/>
    <col min="4" max="5" width="16.140625" customWidth="1"/>
  </cols>
  <sheetData>
    <row r="1" spans="1:5" ht="12.75" customHeight="1"/>
    <row r="2" spans="1:5" s="6" customFormat="1" ht="84" customHeight="1">
      <c r="A2" s="8" t="s">
        <v>20</v>
      </c>
      <c r="B2" s="17" t="s">
        <v>66</v>
      </c>
      <c r="C2" s="10" t="s">
        <v>21</v>
      </c>
      <c r="D2" s="5" t="s">
        <v>61</v>
      </c>
      <c r="E2" s="5" t="s">
        <v>62</v>
      </c>
    </row>
    <row r="3" spans="1:5" ht="16.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6.5" customHeight="1">
      <c r="A5" s="1" t="s">
        <v>114</v>
      </c>
      <c r="B5" s="1">
        <v>5</v>
      </c>
      <c r="C5" s="3"/>
      <c r="D5" s="1" t="s">
        <v>101</v>
      </c>
      <c r="E5" s="3"/>
    </row>
    <row r="6" spans="1:5" ht="16.5" customHeight="1">
      <c r="A6" s="51" t="s">
        <v>37</v>
      </c>
      <c r="B6" s="1">
        <v>5</v>
      </c>
      <c r="C6" s="3"/>
      <c r="D6" s="1" t="s">
        <v>101</v>
      </c>
      <c r="E6" s="1"/>
    </row>
    <row r="7" spans="1:5" ht="16.5" customHeight="1">
      <c r="A7" s="51" t="s">
        <v>115</v>
      </c>
      <c r="B7" s="1">
        <v>5</v>
      </c>
      <c r="C7" s="3"/>
      <c r="D7" s="1" t="s">
        <v>101</v>
      </c>
      <c r="E7" s="1"/>
    </row>
    <row r="8" spans="1:5" ht="16.5" customHeight="1">
      <c r="A8" s="132" t="s">
        <v>38</v>
      </c>
      <c r="B8" s="1">
        <v>5</v>
      </c>
      <c r="C8" s="3"/>
      <c r="D8" s="1" t="s">
        <v>101</v>
      </c>
      <c r="E8" s="1"/>
    </row>
    <row r="9" spans="1:5" ht="16.5" customHeight="1">
      <c r="A9" s="132" t="s">
        <v>126</v>
      </c>
      <c r="B9" s="1">
        <v>5</v>
      </c>
      <c r="C9" s="3"/>
      <c r="D9" s="1" t="s">
        <v>101</v>
      </c>
      <c r="E9" s="1"/>
    </row>
    <row r="10" spans="1:5" ht="16.5" customHeight="1">
      <c r="A10" s="132" t="s">
        <v>49</v>
      </c>
      <c r="B10" s="1">
        <v>5</v>
      </c>
      <c r="C10" s="3"/>
      <c r="D10" s="1" t="s">
        <v>101</v>
      </c>
      <c r="E10" s="1"/>
    </row>
    <row r="11" spans="1:5" ht="16.5" customHeight="1">
      <c r="A11" s="132" t="s">
        <v>40</v>
      </c>
      <c r="B11" s="1">
        <v>5</v>
      </c>
      <c r="C11" s="3"/>
      <c r="D11" s="1" t="s">
        <v>101</v>
      </c>
      <c r="E11" s="1"/>
    </row>
    <row r="12" spans="1:5" ht="16.5" customHeight="1">
      <c r="A12" s="132" t="s">
        <v>116</v>
      </c>
      <c r="B12" s="1">
        <v>5</v>
      </c>
      <c r="C12" s="3"/>
      <c r="D12" s="1" t="s">
        <v>101</v>
      </c>
      <c r="E12" s="1"/>
    </row>
    <row r="13" spans="1:5" ht="16.5" customHeight="1">
      <c r="A13" s="132" t="s">
        <v>41</v>
      </c>
      <c r="B13" s="1">
        <v>5</v>
      </c>
      <c r="C13" s="3"/>
      <c r="D13" s="1" t="s">
        <v>101</v>
      </c>
      <c r="E13" s="1"/>
    </row>
    <row r="14" spans="1:5" ht="16.5" customHeight="1">
      <c r="A14" s="132" t="s">
        <v>42</v>
      </c>
      <c r="B14" s="1">
        <v>5</v>
      </c>
      <c r="C14" s="3"/>
      <c r="D14" s="1" t="s">
        <v>101</v>
      </c>
      <c r="E14" s="1"/>
    </row>
    <row r="15" spans="1:5" ht="16.5" customHeight="1">
      <c r="A15" s="132" t="s">
        <v>43</v>
      </c>
      <c r="B15" s="1">
        <v>5</v>
      </c>
      <c r="C15" s="3"/>
      <c r="D15" s="1" t="s">
        <v>101</v>
      </c>
      <c r="E15" s="1"/>
    </row>
    <row r="16" spans="1:5" ht="16.5" customHeight="1">
      <c r="A16" s="132" t="s">
        <v>44</v>
      </c>
      <c r="B16" s="1">
        <v>5</v>
      </c>
      <c r="C16" s="4"/>
      <c r="D16" s="1" t="s">
        <v>101</v>
      </c>
      <c r="E16" s="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AB35"/>
  <sheetViews>
    <sheetView view="pageBreakPreview" zoomScale="90" workbookViewId="0">
      <selection activeCell="R26" sqref="R26"/>
    </sheetView>
  </sheetViews>
  <sheetFormatPr defaultRowHeight="12.75"/>
  <cols>
    <col min="1" max="1" width="8.28515625" style="27" customWidth="1"/>
    <col min="2" max="2" width="8" style="27" customWidth="1"/>
    <col min="3" max="3" width="21.7109375" style="24" customWidth="1"/>
    <col min="4" max="4" width="14.28515625" style="24" customWidth="1"/>
    <col min="5" max="6" width="9.5703125" style="81" customWidth="1"/>
    <col min="7" max="7" width="10.42578125" style="81" bestFit="1" customWidth="1"/>
    <col min="8" max="14" width="9.28515625" style="81" bestFit="1" customWidth="1"/>
    <col min="15" max="17" width="9.140625" style="81"/>
    <col min="18" max="18" width="10.5703125" style="81" customWidth="1"/>
    <col min="19" max="19" width="10.85546875" style="81" customWidth="1"/>
    <col min="20" max="28" width="9.140625" style="81"/>
    <col min="29" max="16384" width="9.140625" style="24"/>
  </cols>
  <sheetData>
    <row r="1" spans="1:28" ht="26.25" customHeight="1">
      <c r="A1" s="200" t="s">
        <v>23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28" s="32" customFormat="1" ht="70.5" customHeight="1">
      <c r="A2" s="30" t="s">
        <v>22</v>
      </c>
      <c r="B2" s="31" t="s">
        <v>66</v>
      </c>
      <c r="C2" s="37" t="s">
        <v>98</v>
      </c>
      <c r="D2" s="37" t="s">
        <v>64</v>
      </c>
      <c r="E2" s="201" t="s">
        <v>84</v>
      </c>
      <c r="F2" s="202"/>
      <c r="G2" s="201" t="s">
        <v>87</v>
      </c>
      <c r="H2" s="202"/>
      <c r="I2" s="201" t="s">
        <v>88</v>
      </c>
      <c r="J2" s="202"/>
      <c r="K2" s="201" t="s">
        <v>89</v>
      </c>
      <c r="L2" s="202"/>
      <c r="M2" s="201" t="s">
        <v>90</v>
      </c>
      <c r="N2" s="202"/>
      <c r="O2" s="201" t="s">
        <v>91</v>
      </c>
      <c r="P2" s="202"/>
      <c r="Q2" s="201" t="s">
        <v>92</v>
      </c>
      <c r="R2" s="202"/>
      <c r="S2" s="201" t="s">
        <v>93</v>
      </c>
      <c r="T2" s="202"/>
      <c r="U2" s="201" t="s">
        <v>94</v>
      </c>
      <c r="V2" s="202"/>
      <c r="W2" s="201" t="s">
        <v>95</v>
      </c>
      <c r="X2" s="202"/>
      <c r="Y2" s="201" t="s">
        <v>96</v>
      </c>
      <c r="Z2" s="202"/>
      <c r="AA2" s="201" t="s">
        <v>97</v>
      </c>
      <c r="AB2" s="202"/>
    </row>
    <row r="3" spans="1:28" ht="15" customHeight="1">
      <c r="A3" s="28">
        <v>1</v>
      </c>
      <c r="B3" s="28"/>
      <c r="C3" s="28" t="s">
        <v>109</v>
      </c>
      <c r="D3" s="33">
        <v>3</v>
      </c>
      <c r="E3" s="88" t="s">
        <v>85</v>
      </c>
      <c r="F3" s="79" t="s">
        <v>86</v>
      </c>
      <c r="G3" s="88" t="s">
        <v>85</v>
      </c>
      <c r="H3" s="79" t="s">
        <v>86</v>
      </c>
      <c r="I3" s="88" t="s">
        <v>85</v>
      </c>
      <c r="J3" s="79" t="s">
        <v>86</v>
      </c>
      <c r="K3" s="88" t="s">
        <v>85</v>
      </c>
      <c r="L3" s="79" t="s">
        <v>86</v>
      </c>
      <c r="M3" s="88" t="s">
        <v>85</v>
      </c>
      <c r="N3" s="79" t="s">
        <v>86</v>
      </c>
      <c r="O3" s="88" t="s">
        <v>85</v>
      </c>
      <c r="P3" s="79" t="s">
        <v>86</v>
      </c>
      <c r="Q3" s="88" t="s">
        <v>85</v>
      </c>
      <c r="R3" s="79" t="s">
        <v>86</v>
      </c>
      <c r="S3" s="88" t="s">
        <v>85</v>
      </c>
      <c r="T3" s="79" t="s">
        <v>86</v>
      </c>
      <c r="U3" s="88" t="s">
        <v>85</v>
      </c>
      <c r="V3" s="79" t="s">
        <v>86</v>
      </c>
      <c r="W3" s="88" t="s">
        <v>85</v>
      </c>
      <c r="X3" s="79" t="s">
        <v>86</v>
      </c>
      <c r="Y3" s="88" t="s">
        <v>85</v>
      </c>
      <c r="Z3" s="79" t="s">
        <v>86</v>
      </c>
      <c r="AA3" s="88" t="s">
        <v>85</v>
      </c>
      <c r="AB3" s="79" t="s">
        <v>86</v>
      </c>
    </row>
    <row r="4" spans="1:28" ht="63" hidden="1" customHeight="1">
      <c r="A4" s="28" t="s">
        <v>0</v>
      </c>
      <c r="B4" s="28"/>
      <c r="C4" s="34" t="s">
        <v>1</v>
      </c>
      <c r="D4" s="35"/>
      <c r="E4" s="88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18" customHeight="1">
      <c r="A5" s="50" t="s">
        <v>114</v>
      </c>
      <c r="B5" s="131">
        <v>0</v>
      </c>
      <c r="C5" s="163">
        <f>D5/12</f>
        <v>16.5</v>
      </c>
      <c r="D5" s="173">
        <v>198</v>
      </c>
      <c r="E5" s="152">
        <v>0</v>
      </c>
      <c r="F5" s="152">
        <v>0</v>
      </c>
      <c r="G5" s="152">
        <f>F5</f>
        <v>0</v>
      </c>
      <c r="H5" s="152">
        <v>5.6</v>
      </c>
      <c r="I5" s="152">
        <f>H5</f>
        <v>5.6</v>
      </c>
      <c r="J5" s="152">
        <v>6.4</v>
      </c>
      <c r="K5" s="152">
        <f>J5</f>
        <v>6.4</v>
      </c>
      <c r="L5" s="152">
        <v>7.2</v>
      </c>
      <c r="M5" s="152">
        <f>L5</f>
        <v>7.2</v>
      </c>
      <c r="N5" s="152">
        <v>7.2</v>
      </c>
      <c r="O5" s="152">
        <f>N5</f>
        <v>7.2</v>
      </c>
      <c r="P5" s="152">
        <v>6</v>
      </c>
      <c r="Q5" s="152">
        <f>P5</f>
        <v>6</v>
      </c>
      <c r="R5" s="152">
        <v>7.6</v>
      </c>
      <c r="S5" s="152">
        <f>R5</f>
        <v>7.6</v>
      </c>
      <c r="T5" s="152">
        <v>6.5</v>
      </c>
      <c r="U5" s="152">
        <f>T5</f>
        <v>6.5</v>
      </c>
      <c r="V5" s="152">
        <v>9.1</v>
      </c>
      <c r="W5" s="152">
        <f t="shared" ref="W5:W16" si="0">V5</f>
        <v>9.1</v>
      </c>
      <c r="X5" s="152">
        <v>10.199999999999999</v>
      </c>
      <c r="Y5" s="152">
        <f>X5</f>
        <v>10.199999999999999</v>
      </c>
      <c r="Z5" s="152">
        <v>53.3</v>
      </c>
      <c r="AA5" s="152">
        <f>Z5</f>
        <v>53.3</v>
      </c>
      <c r="AB5" s="152">
        <v>0</v>
      </c>
    </row>
    <row r="6" spans="1:28" ht="17.25" customHeight="1">
      <c r="A6" s="61" t="s">
        <v>37</v>
      </c>
      <c r="B6" s="130">
        <v>0</v>
      </c>
      <c r="C6" s="163">
        <f>D6/12</f>
        <v>20329.191666666666</v>
      </c>
      <c r="D6" s="164">
        <v>243950.3</v>
      </c>
      <c r="E6" s="152">
        <v>4891.3999999999996</v>
      </c>
      <c r="F6" s="152">
        <v>14070.3</v>
      </c>
      <c r="G6" s="152">
        <f>F6</f>
        <v>14070.3</v>
      </c>
      <c r="H6" s="152">
        <v>13892.7</v>
      </c>
      <c r="I6" s="152">
        <f>H6</f>
        <v>13892.7</v>
      </c>
      <c r="J6" s="152">
        <v>15824.2</v>
      </c>
      <c r="K6" s="152">
        <f>J6</f>
        <v>15824.2</v>
      </c>
      <c r="L6" s="152">
        <v>11720.9</v>
      </c>
      <c r="M6" s="152">
        <f>L6</f>
        <v>11720.9</v>
      </c>
      <c r="N6" s="152">
        <v>10481.700000000001</v>
      </c>
      <c r="O6" s="152">
        <f>N6</f>
        <v>10481.700000000001</v>
      </c>
      <c r="P6" s="152">
        <v>17193.900000000001</v>
      </c>
      <c r="Q6" s="152">
        <f>P6</f>
        <v>17193.900000000001</v>
      </c>
      <c r="R6" s="152">
        <v>12877.3</v>
      </c>
      <c r="S6" s="152">
        <f>R6</f>
        <v>12877.3</v>
      </c>
      <c r="T6" s="152">
        <v>12862.5</v>
      </c>
      <c r="U6" s="152">
        <f>T6</f>
        <v>12862.5</v>
      </c>
      <c r="V6" s="152">
        <v>35838.5</v>
      </c>
      <c r="W6" s="152">
        <f t="shared" si="0"/>
        <v>35838.5</v>
      </c>
      <c r="X6" s="152">
        <v>35476.5</v>
      </c>
      <c r="Y6" s="152">
        <f>X6</f>
        <v>35476.5</v>
      </c>
      <c r="Z6" s="152">
        <v>603.4</v>
      </c>
      <c r="AA6" s="152">
        <f>Z6</f>
        <v>603.4</v>
      </c>
      <c r="AB6" s="152">
        <v>603.4</v>
      </c>
    </row>
    <row r="7" spans="1:28" ht="17.25" customHeight="1">
      <c r="A7" s="61" t="s">
        <v>115</v>
      </c>
      <c r="B7" s="130">
        <v>5</v>
      </c>
      <c r="C7" s="163">
        <f>D7/12</f>
        <v>587.88333333333333</v>
      </c>
      <c r="D7" s="164">
        <v>7054.6</v>
      </c>
      <c r="E7" s="152">
        <v>50.5</v>
      </c>
      <c r="F7" s="152">
        <v>450.9</v>
      </c>
      <c r="G7" s="152">
        <f>F7</f>
        <v>450.9</v>
      </c>
      <c r="H7" s="152">
        <v>303.60000000000002</v>
      </c>
      <c r="I7" s="152">
        <f>H7</f>
        <v>303.60000000000002</v>
      </c>
      <c r="J7" s="152">
        <v>303</v>
      </c>
      <c r="K7" s="152">
        <f>J7</f>
        <v>303</v>
      </c>
      <c r="L7" s="152">
        <v>267.89999999999998</v>
      </c>
      <c r="M7" s="152">
        <f>L7</f>
        <v>267.89999999999998</v>
      </c>
      <c r="N7" s="152">
        <v>280</v>
      </c>
      <c r="O7" s="152">
        <f>N7</f>
        <v>280</v>
      </c>
      <c r="P7" s="152">
        <v>313.60000000000002</v>
      </c>
      <c r="Q7" s="152">
        <f>P7</f>
        <v>313.60000000000002</v>
      </c>
      <c r="R7" s="152">
        <v>260</v>
      </c>
      <c r="S7" s="152">
        <f>R7</f>
        <v>260</v>
      </c>
      <c r="T7" s="152">
        <v>241.1</v>
      </c>
      <c r="U7" s="152">
        <f>T7</f>
        <v>241.1</v>
      </c>
      <c r="V7" s="152">
        <v>541</v>
      </c>
      <c r="W7" s="152">
        <f t="shared" si="0"/>
        <v>541</v>
      </c>
      <c r="X7" s="152">
        <v>428.9</v>
      </c>
      <c r="Y7" s="152">
        <f>X7</f>
        <v>428.9</v>
      </c>
      <c r="Z7" s="152">
        <v>38.1</v>
      </c>
      <c r="AA7" s="152">
        <f>Z7</f>
        <v>38.1</v>
      </c>
      <c r="AB7" s="152">
        <v>38.1</v>
      </c>
    </row>
    <row r="8" spans="1:28" ht="17.25" customHeight="1">
      <c r="A8" s="130" t="s">
        <v>38</v>
      </c>
      <c r="B8" s="130">
        <v>5</v>
      </c>
      <c r="C8" s="163">
        <f>D8/12</f>
        <v>2481.9416666666666</v>
      </c>
      <c r="D8" s="164">
        <v>29783.3</v>
      </c>
      <c r="E8" s="152">
        <v>44.3</v>
      </c>
      <c r="F8" s="152">
        <v>46.4</v>
      </c>
      <c r="G8" s="152">
        <f>F8</f>
        <v>46.4</v>
      </c>
      <c r="H8" s="152">
        <v>46.4</v>
      </c>
      <c r="I8" s="152">
        <f>H8</f>
        <v>46.4</v>
      </c>
      <c r="J8" s="152">
        <v>686.1</v>
      </c>
      <c r="K8" s="152">
        <f>J8</f>
        <v>686.1</v>
      </c>
      <c r="L8" s="152">
        <v>747.6</v>
      </c>
      <c r="M8" s="152">
        <f>L8</f>
        <v>747.6</v>
      </c>
      <c r="N8" s="152">
        <v>823.5</v>
      </c>
      <c r="O8" s="152">
        <f>N8</f>
        <v>823.5</v>
      </c>
      <c r="P8" s="152">
        <v>1163.5</v>
      </c>
      <c r="Q8" s="152">
        <f>P8</f>
        <v>1163.5</v>
      </c>
      <c r="R8" s="152">
        <v>737.2</v>
      </c>
      <c r="S8" s="152">
        <f>R8</f>
        <v>737.2</v>
      </c>
      <c r="T8" s="152">
        <v>761.9</v>
      </c>
      <c r="U8" s="152">
        <f>T8</f>
        <v>761.9</v>
      </c>
      <c r="V8" s="152">
        <v>1018.4</v>
      </c>
      <c r="W8" s="152">
        <f t="shared" si="0"/>
        <v>1018.4</v>
      </c>
      <c r="X8" s="152">
        <v>738.6</v>
      </c>
      <c r="Y8" s="152">
        <f>X8</f>
        <v>738.6</v>
      </c>
      <c r="Z8" s="152">
        <v>861.2</v>
      </c>
      <c r="AA8" s="152">
        <f>Z8</f>
        <v>861.2</v>
      </c>
      <c r="AB8" s="152">
        <v>47.6</v>
      </c>
    </row>
    <row r="9" spans="1:28" ht="17.25" customHeight="1">
      <c r="A9" s="130" t="s">
        <v>126</v>
      </c>
      <c r="B9" s="130">
        <v>5</v>
      </c>
      <c r="C9" s="163">
        <f t="shared" ref="C9:C16" si="1">D9/12</f>
        <v>547.67500000000007</v>
      </c>
      <c r="D9" s="164">
        <v>6572.1</v>
      </c>
      <c r="E9" s="152">
        <v>0.7</v>
      </c>
      <c r="F9" s="152">
        <v>0.7</v>
      </c>
      <c r="G9" s="152">
        <f t="shared" ref="G9:G14" si="2">F9</f>
        <v>0.7</v>
      </c>
      <c r="H9" s="152">
        <v>5.6</v>
      </c>
      <c r="I9" s="152">
        <f t="shared" ref="I9:I14" si="3">H9</f>
        <v>5.6</v>
      </c>
      <c r="J9" s="152">
        <v>479.9</v>
      </c>
      <c r="K9" s="152">
        <f t="shared" ref="K9:K14" si="4">J9</f>
        <v>479.9</v>
      </c>
      <c r="L9" s="152">
        <v>270.89999999999998</v>
      </c>
      <c r="M9" s="152">
        <f t="shared" ref="M9:M14" si="5">L9</f>
        <v>270.89999999999998</v>
      </c>
      <c r="N9" s="152">
        <v>310.2</v>
      </c>
      <c r="O9" s="152">
        <f t="shared" ref="O9:O14" si="6">N9</f>
        <v>310.2</v>
      </c>
      <c r="P9" s="152">
        <v>307.3</v>
      </c>
      <c r="Q9" s="152">
        <f>P9</f>
        <v>307.3</v>
      </c>
      <c r="R9" s="152">
        <v>437.6</v>
      </c>
      <c r="S9" s="152">
        <f t="shared" ref="S9:S14" si="7">R9</f>
        <v>437.6</v>
      </c>
      <c r="T9" s="152">
        <v>271.8</v>
      </c>
      <c r="U9" s="152">
        <f t="shared" ref="U9:U14" si="8">T9</f>
        <v>271.8</v>
      </c>
      <c r="V9" s="152">
        <v>270.3</v>
      </c>
      <c r="W9" s="152">
        <f t="shared" si="0"/>
        <v>270.3</v>
      </c>
      <c r="X9" s="152">
        <v>363.2</v>
      </c>
      <c r="Y9" s="152">
        <f t="shared" ref="Y9:Y14" si="9">X9</f>
        <v>363.2</v>
      </c>
      <c r="Z9" s="152">
        <v>301.39999999999998</v>
      </c>
      <c r="AA9" s="152">
        <f t="shared" ref="AA9:AA14" si="10">Z9</f>
        <v>301.39999999999998</v>
      </c>
      <c r="AB9" s="152">
        <v>6</v>
      </c>
    </row>
    <row r="10" spans="1:28" ht="17.25" customHeight="1">
      <c r="A10" s="130" t="s">
        <v>49</v>
      </c>
      <c r="B10" s="130">
        <v>5</v>
      </c>
      <c r="C10" s="163">
        <f t="shared" si="1"/>
        <v>17170.808333333334</v>
      </c>
      <c r="D10" s="164">
        <v>206049.7</v>
      </c>
      <c r="E10" s="152">
        <v>814.1</v>
      </c>
      <c r="F10" s="152">
        <v>12320.3</v>
      </c>
      <c r="G10" s="152">
        <f t="shared" si="2"/>
        <v>12320.3</v>
      </c>
      <c r="H10" s="152">
        <v>11109.1</v>
      </c>
      <c r="I10" s="152">
        <f t="shared" si="3"/>
        <v>11109.1</v>
      </c>
      <c r="J10" s="152">
        <v>11664.6</v>
      </c>
      <c r="K10" s="152">
        <f t="shared" si="4"/>
        <v>11664.6</v>
      </c>
      <c r="L10" s="152">
        <v>11354.2</v>
      </c>
      <c r="M10" s="152">
        <f t="shared" si="5"/>
        <v>11354.2</v>
      </c>
      <c r="N10" s="152">
        <v>11153.7</v>
      </c>
      <c r="O10" s="152">
        <f t="shared" si="6"/>
        <v>11153.7</v>
      </c>
      <c r="P10" s="152">
        <v>14193.8</v>
      </c>
      <c r="Q10" s="152">
        <f t="shared" ref="Q10:Q16" si="11">P10</f>
        <v>14193.8</v>
      </c>
      <c r="R10" s="152">
        <v>6438</v>
      </c>
      <c r="S10" s="152">
        <f t="shared" si="7"/>
        <v>6438</v>
      </c>
      <c r="T10" s="152">
        <v>6882.8</v>
      </c>
      <c r="U10" s="152">
        <f t="shared" si="8"/>
        <v>6882.8</v>
      </c>
      <c r="V10" s="152">
        <v>11743.1</v>
      </c>
      <c r="W10" s="152">
        <f t="shared" si="0"/>
        <v>11743.1</v>
      </c>
      <c r="X10" s="152">
        <v>13114.6</v>
      </c>
      <c r="Y10" s="152">
        <f t="shared" si="9"/>
        <v>13114.6</v>
      </c>
      <c r="Z10" s="152">
        <v>11930.8</v>
      </c>
      <c r="AA10" s="152">
        <f t="shared" si="10"/>
        <v>11930.8</v>
      </c>
      <c r="AB10" s="152">
        <v>928.2</v>
      </c>
    </row>
    <row r="11" spans="1:28" ht="17.25" customHeight="1">
      <c r="A11" s="130" t="s">
        <v>40</v>
      </c>
      <c r="B11" s="130">
        <v>5</v>
      </c>
      <c r="C11" s="163">
        <f t="shared" si="1"/>
        <v>67297.916666666672</v>
      </c>
      <c r="D11" s="164">
        <v>807575</v>
      </c>
      <c r="E11" s="152">
        <v>5880.5</v>
      </c>
      <c r="F11" s="152">
        <v>24478.9</v>
      </c>
      <c r="G11" s="152">
        <f t="shared" si="2"/>
        <v>24478.9</v>
      </c>
      <c r="H11" s="152">
        <v>25336.1</v>
      </c>
      <c r="I11" s="152">
        <f t="shared" si="3"/>
        <v>25336.1</v>
      </c>
      <c r="J11" s="152">
        <v>26659</v>
      </c>
      <c r="K11" s="152">
        <f t="shared" si="4"/>
        <v>26659</v>
      </c>
      <c r="L11" s="152">
        <v>24408.2</v>
      </c>
      <c r="M11" s="152">
        <f t="shared" si="5"/>
        <v>24408.2</v>
      </c>
      <c r="N11" s="152">
        <v>20444.7</v>
      </c>
      <c r="O11" s="152">
        <f t="shared" si="6"/>
        <v>20444.7</v>
      </c>
      <c r="P11" s="152">
        <v>22255.599999999999</v>
      </c>
      <c r="Q11" s="152">
        <f t="shared" si="11"/>
        <v>22255.599999999999</v>
      </c>
      <c r="R11" s="152">
        <v>18874.3</v>
      </c>
      <c r="S11" s="152">
        <f t="shared" si="7"/>
        <v>18874.3</v>
      </c>
      <c r="T11" s="152">
        <v>15109.4</v>
      </c>
      <c r="U11" s="152">
        <f t="shared" si="8"/>
        <v>15109.4</v>
      </c>
      <c r="V11" s="152">
        <v>19966.2</v>
      </c>
      <c r="W11" s="152">
        <f t="shared" si="0"/>
        <v>19966.2</v>
      </c>
      <c r="X11" s="152">
        <v>20068.400000000001</v>
      </c>
      <c r="Y11" s="152">
        <f t="shared" si="9"/>
        <v>20068.400000000001</v>
      </c>
      <c r="Z11" s="152">
        <v>22066.799999999999</v>
      </c>
      <c r="AA11" s="152">
        <f t="shared" si="10"/>
        <v>22066.799999999999</v>
      </c>
      <c r="AB11" s="152">
        <v>10470.4</v>
      </c>
    </row>
    <row r="12" spans="1:28" ht="17.25" customHeight="1">
      <c r="A12" s="130" t="s">
        <v>116</v>
      </c>
      <c r="B12" s="130">
        <v>0</v>
      </c>
      <c r="C12" s="163">
        <f>D12/12</f>
        <v>531.1</v>
      </c>
      <c r="D12" s="164">
        <v>6373.2</v>
      </c>
      <c r="E12" s="152">
        <v>1.2</v>
      </c>
      <c r="F12" s="152">
        <v>179.2</v>
      </c>
      <c r="G12" s="152">
        <f>F12</f>
        <v>179.2</v>
      </c>
      <c r="H12" s="152">
        <v>179.2</v>
      </c>
      <c r="I12" s="152">
        <f>H12</f>
        <v>179.2</v>
      </c>
      <c r="J12" s="152">
        <v>235.5</v>
      </c>
      <c r="K12" s="152">
        <f>J12</f>
        <v>235.5</v>
      </c>
      <c r="L12" s="152">
        <v>370.2</v>
      </c>
      <c r="M12" s="152">
        <f>L12</f>
        <v>370.2</v>
      </c>
      <c r="N12" s="152">
        <v>178.8</v>
      </c>
      <c r="O12" s="152">
        <f>N12</f>
        <v>178.8</v>
      </c>
      <c r="P12" s="152">
        <v>273.39999999999998</v>
      </c>
      <c r="Q12" s="152">
        <f>P12</f>
        <v>273.39999999999998</v>
      </c>
      <c r="R12" s="152">
        <v>949.7</v>
      </c>
      <c r="S12" s="152">
        <f>R12</f>
        <v>949.7</v>
      </c>
      <c r="T12" s="152">
        <v>177</v>
      </c>
      <c r="U12" s="152">
        <f>T12</f>
        <v>177</v>
      </c>
      <c r="V12" s="152">
        <v>204.3</v>
      </c>
      <c r="W12" s="152">
        <f>V12</f>
        <v>204.3</v>
      </c>
      <c r="X12" s="152">
        <v>194.5</v>
      </c>
      <c r="Y12" s="152">
        <f>X12</f>
        <v>194.5</v>
      </c>
      <c r="Z12" s="152">
        <v>192.9</v>
      </c>
      <c r="AA12" s="152">
        <f>Z12</f>
        <v>192.9</v>
      </c>
      <c r="AB12" s="152">
        <v>5.8</v>
      </c>
    </row>
    <row r="13" spans="1:28" s="80" customFormat="1" ht="17.25" customHeight="1">
      <c r="A13" s="145" t="s">
        <v>41</v>
      </c>
      <c r="B13" s="145">
        <v>5</v>
      </c>
      <c r="C13" s="163">
        <f t="shared" si="1"/>
        <v>21391.45</v>
      </c>
      <c r="D13" s="164">
        <v>256697.4</v>
      </c>
      <c r="E13" s="152">
        <v>8.6999999999999993</v>
      </c>
      <c r="F13" s="152">
        <v>3768.2</v>
      </c>
      <c r="G13" s="152">
        <f t="shared" si="2"/>
        <v>3768.2</v>
      </c>
      <c r="H13" s="152">
        <v>8865.6</v>
      </c>
      <c r="I13" s="152">
        <f t="shared" si="3"/>
        <v>8865.6</v>
      </c>
      <c r="J13" s="152">
        <v>4214.6000000000004</v>
      </c>
      <c r="K13" s="152">
        <f t="shared" si="4"/>
        <v>4214.6000000000004</v>
      </c>
      <c r="L13" s="152">
        <v>2487.4</v>
      </c>
      <c r="M13" s="152">
        <f t="shared" si="5"/>
        <v>2487.4</v>
      </c>
      <c r="N13" s="152">
        <v>2534.9</v>
      </c>
      <c r="O13" s="152">
        <f t="shared" si="6"/>
        <v>2534.9</v>
      </c>
      <c r="P13" s="152">
        <v>1517.5</v>
      </c>
      <c r="Q13" s="152">
        <f t="shared" si="11"/>
        <v>1517.5</v>
      </c>
      <c r="R13" s="152">
        <v>6252.3</v>
      </c>
      <c r="S13" s="152">
        <f t="shared" si="7"/>
        <v>6252.3</v>
      </c>
      <c r="T13" s="152">
        <v>2000.8</v>
      </c>
      <c r="U13" s="152">
        <f t="shared" si="8"/>
        <v>2000.8</v>
      </c>
      <c r="V13" s="152">
        <v>9663.6</v>
      </c>
      <c r="W13" s="152">
        <f t="shared" si="0"/>
        <v>9663.6</v>
      </c>
      <c r="X13" s="152">
        <v>12485.9</v>
      </c>
      <c r="Y13" s="152">
        <f t="shared" si="9"/>
        <v>12485.9</v>
      </c>
      <c r="Z13" s="152">
        <v>6201.7</v>
      </c>
      <c r="AA13" s="152">
        <f t="shared" si="10"/>
        <v>6201.7</v>
      </c>
      <c r="AB13" s="152">
        <v>170.9</v>
      </c>
    </row>
    <row r="14" spans="1:28" s="183" customFormat="1" ht="17.25" customHeight="1">
      <c r="A14" s="179" t="s">
        <v>42</v>
      </c>
      <c r="B14" s="179" t="s">
        <v>99</v>
      </c>
      <c r="C14" s="180">
        <f t="shared" si="1"/>
        <v>935.0916666666667</v>
      </c>
      <c r="D14" s="181">
        <v>11221.1</v>
      </c>
      <c r="E14" s="182">
        <v>84.9</v>
      </c>
      <c r="F14" s="182">
        <v>10608.7</v>
      </c>
      <c r="G14" s="182">
        <f t="shared" si="2"/>
        <v>10608.7</v>
      </c>
      <c r="H14" s="182">
        <v>7796.2</v>
      </c>
      <c r="I14" s="182">
        <f t="shared" si="3"/>
        <v>7796.2</v>
      </c>
      <c r="J14" s="182">
        <v>9398.7999999999993</v>
      </c>
      <c r="K14" s="182">
        <f t="shared" si="4"/>
        <v>9398.7999999999993</v>
      </c>
      <c r="L14" s="182">
        <v>8629.9</v>
      </c>
      <c r="M14" s="182">
        <f t="shared" si="5"/>
        <v>8629.9</v>
      </c>
      <c r="N14" s="182">
        <v>9036.6</v>
      </c>
      <c r="O14" s="182">
        <f t="shared" si="6"/>
        <v>9036.6</v>
      </c>
      <c r="P14" s="182">
        <v>8646.6</v>
      </c>
      <c r="Q14" s="182">
        <f t="shared" si="11"/>
        <v>8646.6</v>
      </c>
      <c r="R14" s="182">
        <v>6802.4</v>
      </c>
      <c r="S14" s="182">
        <f t="shared" si="7"/>
        <v>6802.4</v>
      </c>
      <c r="T14" s="182">
        <v>7865.2</v>
      </c>
      <c r="U14" s="182">
        <f t="shared" si="8"/>
        <v>7865.2</v>
      </c>
      <c r="V14" s="182">
        <v>9068.1</v>
      </c>
      <c r="W14" s="182">
        <f t="shared" si="0"/>
        <v>9068.1</v>
      </c>
      <c r="X14" s="182">
        <v>10296</v>
      </c>
      <c r="Y14" s="182">
        <f t="shared" si="9"/>
        <v>10296</v>
      </c>
      <c r="Z14" s="182">
        <v>10572.5</v>
      </c>
      <c r="AA14" s="182">
        <f t="shared" si="10"/>
        <v>10572.5</v>
      </c>
      <c r="AB14" s="182">
        <v>363</v>
      </c>
    </row>
    <row r="15" spans="1:28" ht="17.25" customHeight="1">
      <c r="A15" s="130" t="s">
        <v>43</v>
      </c>
      <c r="B15" s="130">
        <v>5</v>
      </c>
      <c r="C15" s="163">
        <f t="shared" si="1"/>
        <v>4146.8083333333334</v>
      </c>
      <c r="D15" s="151">
        <v>49761.7</v>
      </c>
      <c r="E15" s="152">
        <v>12.6</v>
      </c>
      <c r="F15" s="152">
        <v>980.2</v>
      </c>
      <c r="G15" s="152">
        <f>F15</f>
        <v>980.2</v>
      </c>
      <c r="H15" s="152">
        <v>976.6</v>
      </c>
      <c r="I15" s="152">
        <f>H15</f>
        <v>976.6</v>
      </c>
      <c r="J15" s="152">
        <v>1239.2</v>
      </c>
      <c r="K15" s="152">
        <f>J15</f>
        <v>1239.2</v>
      </c>
      <c r="L15" s="152">
        <v>897.8</v>
      </c>
      <c r="M15" s="152">
        <f>L15</f>
        <v>897.8</v>
      </c>
      <c r="N15" s="152">
        <v>853.8</v>
      </c>
      <c r="O15" s="152">
        <f>N15</f>
        <v>853.8</v>
      </c>
      <c r="P15" s="152">
        <v>1135.7</v>
      </c>
      <c r="Q15" s="152">
        <f t="shared" si="11"/>
        <v>1135.7</v>
      </c>
      <c r="R15" s="152">
        <v>1236.5999999999999</v>
      </c>
      <c r="S15" s="152">
        <f>R15</f>
        <v>1236.5999999999999</v>
      </c>
      <c r="T15" s="152">
        <v>798.3</v>
      </c>
      <c r="U15" s="152">
        <f>T15</f>
        <v>798.3</v>
      </c>
      <c r="V15" s="152">
        <v>2039</v>
      </c>
      <c r="W15" s="152">
        <f t="shared" si="0"/>
        <v>2039</v>
      </c>
      <c r="X15" s="152">
        <v>1738.6</v>
      </c>
      <c r="Y15" s="152">
        <f>X15</f>
        <v>1738.6</v>
      </c>
      <c r="Z15" s="152">
        <v>1868</v>
      </c>
      <c r="AA15" s="152">
        <f>Z15</f>
        <v>1868</v>
      </c>
      <c r="AB15" s="152">
        <v>787.5</v>
      </c>
    </row>
    <row r="16" spans="1:28" s="183" customFormat="1" ht="17.25" customHeight="1">
      <c r="A16" s="179" t="s">
        <v>44</v>
      </c>
      <c r="B16" s="179" t="s">
        <v>99</v>
      </c>
      <c r="C16" s="180">
        <f t="shared" si="1"/>
        <v>10.658333333333333</v>
      </c>
      <c r="D16" s="181">
        <v>127.9</v>
      </c>
      <c r="E16" s="182">
        <v>0</v>
      </c>
      <c r="F16" s="182">
        <v>90.9</v>
      </c>
      <c r="G16" s="182">
        <f>F16</f>
        <v>90.9</v>
      </c>
      <c r="H16" s="182">
        <v>90.9</v>
      </c>
      <c r="I16" s="182">
        <f>H16</f>
        <v>90.9</v>
      </c>
      <c r="J16" s="182">
        <v>0</v>
      </c>
      <c r="K16" s="182">
        <f>J16</f>
        <v>0</v>
      </c>
      <c r="L16" s="182">
        <v>0</v>
      </c>
      <c r="M16" s="182">
        <f>L16</f>
        <v>0</v>
      </c>
      <c r="N16" s="182">
        <v>0</v>
      </c>
      <c r="O16" s="182">
        <f>N16</f>
        <v>0</v>
      </c>
      <c r="P16" s="182">
        <v>0</v>
      </c>
      <c r="Q16" s="182">
        <f t="shared" si="11"/>
        <v>0</v>
      </c>
      <c r="R16" s="182">
        <v>0</v>
      </c>
      <c r="S16" s="182">
        <f>R16</f>
        <v>0</v>
      </c>
      <c r="T16" s="182">
        <v>0</v>
      </c>
      <c r="U16" s="182">
        <f>T16</f>
        <v>0</v>
      </c>
      <c r="V16" s="182">
        <v>0</v>
      </c>
      <c r="W16" s="182">
        <f t="shared" si="0"/>
        <v>0</v>
      </c>
      <c r="X16" s="182">
        <v>0</v>
      </c>
      <c r="Y16" s="182">
        <f>X16</f>
        <v>0</v>
      </c>
      <c r="Z16" s="182">
        <v>0</v>
      </c>
      <c r="AA16" s="182">
        <f>Z16</f>
        <v>0</v>
      </c>
      <c r="AB16" s="182">
        <v>0</v>
      </c>
    </row>
    <row r="17" spans="1:28" s="36" customFormat="1" ht="37.5" customHeight="1">
      <c r="A17" s="153"/>
      <c r="B17" s="153"/>
      <c r="C17" s="154"/>
      <c r="D17" s="155">
        <f>SUM(D5:D16)</f>
        <v>1625364.2999999998</v>
      </c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</row>
    <row r="18" spans="1:28" s="36" customFormat="1">
      <c r="A18" s="130"/>
      <c r="B18" s="130"/>
      <c r="C18" s="130" t="s">
        <v>84</v>
      </c>
      <c r="D18" s="130" t="s">
        <v>87</v>
      </c>
      <c r="E18" s="145" t="s">
        <v>88</v>
      </c>
      <c r="F18" s="145" t="s">
        <v>89</v>
      </c>
      <c r="G18" s="145" t="s">
        <v>90</v>
      </c>
      <c r="H18" s="145" t="s">
        <v>91</v>
      </c>
      <c r="I18" s="145" t="s">
        <v>92</v>
      </c>
      <c r="J18" s="145" t="s">
        <v>93</v>
      </c>
      <c r="K18" s="145" t="s">
        <v>94</v>
      </c>
      <c r="L18" s="145" t="s">
        <v>95</v>
      </c>
      <c r="M18" s="145" t="s">
        <v>96</v>
      </c>
      <c r="N18" s="145" t="s">
        <v>97</v>
      </c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</row>
    <row r="19" spans="1:28" s="36" customFormat="1">
      <c r="A19" s="50" t="s">
        <v>114</v>
      </c>
      <c r="B19" s="130"/>
      <c r="C19" s="151">
        <f t="shared" ref="C19:C23" si="12">(F5-E5)</f>
        <v>0</v>
      </c>
      <c r="D19" s="151">
        <f>H5-G5</f>
        <v>5.6</v>
      </c>
      <c r="E19" s="152">
        <f>J5-I5</f>
        <v>0.80000000000000071</v>
      </c>
      <c r="F19" s="152">
        <f>L5-K5</f>
        <v>0.79999999999999982</v>
      </c>
      <c r="G19" s="152">
        <f>N5-M5</f>
        <v>0</v>
      </c>
      <c r="H19" s="152">
        <f>P5-O5</f>
        <v>-1.2000000000000002</v>
      </c>
      <c r="I19" s="152">
        <f>R5-Q5</f>
        <v>1.5999999999999996</v>
      </c>
      <c r="J19" s="152">
        <f>T5-S5</f>
        <v>-1.0999999999999996</v>
      </c>
      <c r="K19" s="152">
        <f>V5-U5</f>
        <v>2.5999999999999996</v>
      </c>
      <c r="L19" s="152">
        <f>X5-W5</f>
        <v>1.0999999999999996</v>
      </c>
      <c r="M19" s="152">
        <f>Z5-Y5</f>
        <v>43.099999999999994</v>
      </c>
      <c r="N19" s="152">
        <f>AB5-AA5</f>
        <v>-53.3</v>
      </c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</row>
    <row r="20" spans="1:28" ht="14.25" customHeight="1">
      <c r="A20" s="61" t="s">
        <v>37</v>
      </c>
      <c r="B20" s="130"/>
      <c r="C20" s="151">
        <f t="shared" si="12"/>
        <v>9178.9</v>
      </c>
      <c r="D20" s="151">
        <f>H6-G6</f>
        <v>-177.59999999999854</v>
      </c>
      <c r="E20" s="152">
        <f>J6-I6</f>
        <v>1931.5</v>
      </c>
      <c r="F20" s="152">
        <f>L6-K6</f>
        <v>-4103.3000000000011</v>
      </c>
      <c r="G20" s="152">
        <f>N6-M6</f>
        <v>-1239.1999999999989</v>
      </c>
      <c r="H20" s="152">
        <f>P6-O6</f>
        <v>6712.2000000000007</v>
      </c>
      <c r="I20" s="152">
        <f>R6-Q6</f>
        <v>-4316.6000000000022</v>
      </c>
      <c r="J20" s="152">
        <f>T6-S6</f>
        <v>-14.799999999999272</v>
      </c>
      <c r="K20" s="152">
        <f>V6-U6</f>
        <v>22976</v>
      </c>
      <c r="L20" s="152">
        <f>X6-W6</f>
        <v>-362</v>
      </c>
      <c r="M20" s="152">
        <f>Z6-Y6</f>
        <v>-34873.1</v>
      </c>
      <c r="N20" s="152">
        <f>AB6-AA6</f>
        <v>0</v>
      </c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</row>
    <row r="21" spans="1:28" ht="14.25" customHeight="1">
      <c r="A21" s="61" t="s">
        <v>115</v>
      </c>
      <c r="B21" s="130"/>
      <c r="C21" s="151">
        <f t="shared" si="12"/>
        <v>400.4</v>
      </c>
      <c r="D21" s="151">
        <f>H7-G7</f>
        <v>-147.29999999999995</v>
      </c>
      <c r="E21" s="152">
        <f>J7-I7</f>
        <v>-0.60000000000002274</v>
      </c>
      <c r="F21" s="152">
        <f>L7-K7</f>
        <v>-35.100000000000023</v>
      </c>
      <c r="G21" s="152">
        <f>N7-M7</f>
        <v>12.100000000000023</v>
      </c>
      <c r="H21" s="152">
        <f>P7-O7</f>
        <v>33.600000000000023</v>
      </c>
      <c r="I21" s="152">
        <f>R7-Q7</f>
        <v>-53.600000000000023</v>
      </c>
      <c r="J21" s="152">
        <f>T7-S7</f>
        <v>-18.900000000000006</v>
      </c>
      <c r="K21" s="152">
        <f>V7-U7</f>
        <v>299.89999999999998</v>
      </c>
      <c r="L21" s="152">
        <f>X7-W7</f>
        <v>-112.10000000000002</v>
      </c>
      <c r="M21" s="152">
        <f>Z7-Y7</f>
        <v>-390.79999999999995</v>
      </c>
      <c r="N21" s="152">
        <f>AB7-AA7</f>
        <v>0</v>
      </c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</row>
    <row r="22" spans="1:28" ht="14.25" customHeight="1">
      <c r="A22" s="130" t="s">
        <v>38</v>
      </c>
      <c r="B22" s="130"/>
      <c r="C22" s="151">
        <f t="shared" si="12"/>
        <v>2.1000000000000014</v>
      </c>
      <c r="D22" s="151">
        <f>H8-G8</f>
        <v>0</v>
      </c>
      <c r="E22" s="152">
        <f>J8-I8</f>
        <v>639.70000000000005</v>
      </c>
      <c r="F22" s="152">
        <f>L8-K8</f>
        <v>61.5</v>
      </c>
      <c r="G22" s="152">
        <f>N8-M8</f>
        <v>75.899999999999977</v>
      </c>
      <c r="H22" s="152">
        <f>P8-O8</f>
        <v>340</v>
      </c>
      <c r="I22" s="152">
        <f>R8-Q8</f>
        <v>-426.29999999999995</v>
      </c>
      <c r="J22" s="152">
        <f>T8-S8</f>
        <v>24.699999999999932</v>
      </c>
      <c r="K22" s="152">
        <f>V8-U8</f>
        <v>256.5</v>
      </c>
      <c r="L22" s="152">
        <f>X8-W8</f>
        <v>-279.79999999999995</v>
      </c>
      <c r="M22" s="152">
        <f>Z8-Y8</f>
        <v>122.60000000000002</v>
      </c>
      <c r="N22" s="152">
        <f>AB8-AA8</f>
        <v>-813.6</v>
      </c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</row>
    <row r="23" spans="1:28" ht="14.25" customHeight="1">
      <c r="A23" s="130" t="s">
        <v>126</v>
      </c>
      <c r="B23" s="130"/>
      <c r="C23" s="151">
        <f t="shared" si="12"/>
        <v>0</v>
      </c>
      <c r="D23" s="151">
        <f t="shared" ref="D23:N23" si="13">(G9-F9)</f>
        <v>0</v>
      </c>
      <c r="E23" s="152">
        <f t="shared" si="13"/>
        <v>4.8999999999999995</v>
      </c>
      <c r="F23" s="152">
        <f t="shared" si="13"/>
        <v>0</v>
      </c>
      <c r="G23" s="152">
        <f t="shared" si="13"/>
        <v>474.29999999999995</v>
      </c>
      <c r="H23" s="152">
        <f t="shared" si="13"/>
        <v>0</v>
      </c>
      <c r="I23" s="152">
        <f t="shared" si="13"/>
        <v>-209</v>
      </c>
      <c r="J23" s="152">
        <f t="shared" si="13"/>
        <v>0</v>
      </c>
      <c r="K23" s="152">
        <f t="shared" si="13"/>
        <v>39.300000000000011</v>
      </c>
      <c r="L23" s="152">
        <f t="shared" si="13"/>
        <v>0</v>
      </c>
      <c r="M23" s="152">
        <f t="shared" si="13"/>
        <v>-2.8999999999999773</v>
      </c>
      <c r="N23" s="152">
        <f t="shared" si="13"/>
        <v>0</v>
      </c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</row>
    <row r="24" spans="1:28" ht="14.25" customHeight="1">
      <c r="A24" s="158" t="s">
        <v>49</v>
      </c>
      <c r="B24" s="130"/>
      <c r="C24" s="151">
        <f>(F10-E10)</f>
        <v>11506.199999999999</v>
      </c>
      <c r="D24" s="151">
        <f>H10-G10</f>
        <v>-1211.1999999999989</v>
      </c>
      <c r="E24" s="152">
        <f>J10-I10</f>
        <v>555.5</v>
      </c>
      <c r="F24" s="152">
        <f>L10-K10</f>
        <v>-310.39999999999964</v>
      </c>
      <c r="G24" s="152">
        <f>N10-M10</f>
        <v>-200.5</v>
      </c>
      <c r="H24" s="152">
        <f>P10-O10</f>
        <v>3040.0999999999985</v>
      </c>
      <c r="I24" s="152">
        <f>R10-Q10</f>
        <v>-7755.7999999999993</v>
      </c>
      <c r="J24" s="152">
        <f>T10-S10</f>
        <v>444.80000000000018</v>
      </c>
      <c r="K24" s="152">
        <f>V10-U10</f>
        <v>4860.3</v>
      </c>
      <c r="L24" s="152">
        <f>X10-W10</f>
        <v>1371.5</v>
      </c>
      <c r="M24" s="152">
        <f>Z10-Y10</f>
        <v>-1183.8000000000011</v>
      </c>
      <c r="N24" s="152">
        <f>AB10-AA10</f>
        <v>-11002.599999999999</v>
      </c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</row>
    <row r="25" spans="1:28" ht="14.25" customHeight="1">
      <c r="A25" s="158" t="s">
        <v>40</v>
      </c>
      <c r="B25" s="130"/>
      <c r="C25" s="151">
        <f>(F11-E11)</f>
        <v>18598.400000000001</v>
      </c>
      <c r="D25" s="151">
        <f>H11-G11</f>
        <v>857.19999999999709</v>
      </c>
      <c r="E25" s="152">
        <f>J11-I11</f>
        <v>1322.9000000000015</v>
      </c>
      <c r="F25" s="152">
        <f>L11-K11</f>
        <v>-2250.7999999999993</v>
      </c>
      <c r="G25" s="152">
        <f>N11-M11</f>
        <v>-3963.5</v>
      </c>
      <c r="H25" s="152">
        <f>P11-O11</f>
        <v>1810.8999999999978</v>
      </c>
      <c r="I25" s="152">
        <f>R11-Q11</f>
        <v>-3381.2999999999993</v>
      </c>
      <c r="J25" s="152">
        <f>T11-S11</f>
        <v>-3764.8999999999996</v>
      </c>
      <c r="K25" s="152">
        <f>V11-U11</f>
        <v>4856.8000000000011</v>
      </c>
      <c r="L25" s="152">
        <f>X11-W11</f>
        <v>102.20000000000073</v>
      </c>
      <c r="M25" s="152">
        <f>Z11-Y11</f>
        <v>1998.3999999999978</v>
      </c>
      <c r="N25" s="152">
        <f>AB11-AA11</f>
        <v>-11596.4</v>
      </c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</row>
    <row r="26" spans="1:28" ht="14.25" customHeight="1">
      <c r="A26" s="130" t="s">
        <v>116</v>
      </c>
      <c r="B26" s="130"/>
      <c r="C26" s="151">
        <f>(F12-E12)</f>
        <v>178</v>
      </c>
      <c r="D26" s="151">
        <f>H12-G12</f>
        <v>0</v>
      </c>
      <c r="E26" s="152">
        <f>J12-I12</f>
        <v>56.300000000000011</v>
      </c>
      <c r="F26" s="152">
        <f>L12-K12</f>
        <v>134.69999999999999</v>
      </c>
      <c r="G26" s="152">
        <f>N12-M12</f>
        <v>-191.39999999999998</v>
      </c>
      <c r="H26" s="152">
        <f>P12-O12</f>
        <v>94.599999999999966</v>
      </c>
      <c r="I26" s="152">
        <f>R12-Q12</f>
        <v>676.30000000000007</v>
      </c>
      <c r="J26" s="152">
        <f>T12-S12</f>
        <v>-772.7</v>
      </c>
      <c r="K26" s="152">
        <f>V12-U12</f>
        <v>27.300000000000011</v>
      </c>
      <c r="L26" s="152">
        <f>X12-W12</f>
        <v>-9.8000000000000114</v>
      </c>
      <c r="M26" s="152">
        <f>Z12-Y12</f>
        <v>-1.5999999999999943</v>
      </c>
      <c r="N26" s="152">
        <f>AB12-AA12</f>
        <v>-187.1</v>
      </c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</row>
    <row r="27" spans="1:28" s="80" customFormat="1" ht="14.25" customHeight="1">
      <c r="A27" s="159" t="s">
        <v>41</v>
      </c>
      <c r="B27" s="145"/>
      <c r="C27" s="152">
        <f>(F13-E13)</f>
        <v>3759.5</v>
      </c>
      <c r="D27" s="152">
        <f>H13-G13</f>
        <v>5097.4000000000005</v>
      </c>
      <c r="E27" s="152">
        <f t="shared" ref="E27:E30" si="14">J13-I13</f>
        <v>-4651</v>
      </c>
      <c r="F27" s="152">
        <f t="shared" ref="F27:F30" si="15">L13-K13</f>
        <v>-1727.2000000000003</v>
      </c>
      <c r="G27" s="152">
        <f t="shared" ref="G27:G30" si="16">N13-M13</f>
        <v>47.5</v>
      </c>
      <c r="H27" s="152">
        <f t="shared" ref="H27:H30" si="17">P13-O13</f>
        <v>-1017.4000000000001</v>
      </c>
      <c r="I27" s="152">
        <f>R13-Q13</f>
        <v>4734.8</v>
      </c>
      <c r="J27" s="152">
        <f t="shared" ref="J27:J30" si="18">T13-S13</f>
        <v>-4251.5</v>
      </c>
      <c r="K27" s="152">
        <f t="shared" ref="K27:K30" si="19">V13-U13</f>
        <v>7662.8</v>
      </c>
      <c r="L27" s="152">
        <f t="shared" ref="L27:L30" si="20">X13-W13</f>
        <v>2822.2999999999993</v>
      </c>
      <c r="M27" s="152">
        <f t="shared" ref="M27:M30" si="21">Z13-Y13</f>
        <v>-6284.2</v>
      </c>
      <c r="N27" s="152">
        <f t="shared" ref="N27:N30" si="22">AB13-AA13</f>
        <v>-6030.8</v>
      </c>
      <c r="O27" s="161"/>
      <c r="P27" s="160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</row>
    <row r="28" spans="1:28" ht="14.25" customHeight="1">
      <c r="A28" s="184" t="s">
        <v>42</v>
      </c>
      <c r="B28" s="179"/>
      <c r="C28" s="182">
        <f t="shared" ref="C28:C30" si="23">(F14-E14)</f>
        <v>10523.800000000001</v>
      </c>
      <c r="D28" s="182">
        <f t="shared" ref="D28:D30" si="24">H14-G14</f>
        <v>-2812.5000000000009</v>
      </c>
      <c r="E28" s="182">
        <f t="shared" si="14"/>
        <v>1602.5999999999995</v>
      </c>
      <c r="F28" s="182">
        <f t="shared" si="15"/>
        <v>-768.89999999999964</v>
      </c>
      <c r="G28" s="182">
        <f t="shared" si="16"/>
        <v>406.70000000000073</v>
      </c>
      <c r="H28" s="182">
        <f t="shared" si="17"/>
        <v>-390</v>
      </c>
      <c r="I28" s="182">
        <f t="shared" ref="I28:I30" si="25">R14-Q14</f>
        <v>-1844.2000000000007</v>
      </c>
      <c r="J28" s="182">
        <f t="shared" si="18"/>
        <v>1062.8000000000002</v>
      </c>
      <c r="K28" s="182">
        <f t="shared" si="19"/>
        <v>1202.9000000000005</v>
      </c>
      <c r="L28" s="182">
        <f t="shared" si="20"/>
        <v>1227.8999999999996</v>
      </c>
      <c r="M28" s="182">
        <f t="shared" si="21"/>
        <v>276.5</v>
      </c>
      <c r="N28" s="182">
        <f t="shared" si="22"/>
        <v>-10209.5</v>
      </c>
      <c r="O28" s="161"/>
      <c r="P28" s="160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</row>
    <row r="29" spans="1:28" ht="14.25" customHeight="1">
      <c r="A29" s="158" t="s">
        <v>43</v>
      </c>
      <c r="B29" s="130"/>
      <c r="C29" s="151">
        <f t="shared" si="23"/>
        <v>967.6</v>
      </c>
      <c r="D29" s="151">
        <f t="shared" si="24"/>
        <v>-3.6000000000000227</v>
      </c>
      <c r="E29" s="152">
        <f t="shared" si="14"/>
        <v>262.60000000000002</v>
      </c>
      <c r="F29" s="152">
        <f t="shared" si="15"/>
        <v>-341.40000000000009</v>
      </c>
      <c r="G29" s="152">
        <f t="shared" si="16"/>
        <v>-44</v>
      </c>
      <c r="H29" s="152">
        <f t="shared" si="17"/>
        <v>281.90000000000009</v>
      </c>
      <c r="I29" s="152">
        <f t="shared" si="25"/>
        <v>100.89999999999986</v>
      </c>
      <c r="J29" s="152">
        <f t="shared" si="18"/>
        <v>-438.29999999999995</v>
      </c>
      <c r="K29" s="152">
        <f t="shared" si="19"/>
        <v>1240.7</v>
      </c>
      <c r="L29" s="152">
        <f t="shared" si="20"/>
        <v>-300.40000000000009</v>
      </c>
      <c r="M29" s="152">
        <f t="shared" si="21"/>
        <v>129.40000000000009</v>
      </c>
      <c r="N29" s="152">
        <f t="shared" si="22"/>
        <v>-1080.5</v>
      </c>
      <c r="O29" s="161"/>
      <c r="P29" s="160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</row>
    <row r="30" spans="1:28" ht="14.25" customHeight="1">
      <c r="A30" s="184" t="s">
        <v>44</v>
      </c>
      <c r="B30" s="179"/>
      <c r="C30" s="182">
        <f t="shared" si="23"/>
        <v>90.9</v>
      </c>
      <c r="D30" s="182">
        <f t="shared" si="24"/>
        <v>0</v>
      </c>
      <c r="E30" s="182">
        <f t="shared" si="14"/>
        <v>-90.9</v>
      </c>
      <c r="F30" s="182">
        <f t="shared" si="15"/>
        <v>0</v>
      </c>
      <c r="G30" s="182">
        <f t="shared" si="16"/>
        <v>0</v>
      </c>
      <c r="H30" s="182">
        <f t="shared" si="17"/>
        <v>0</v>
      </c>
      <c r="I30" s="182">
        <f t="shared" si="25"/>
        <v>0</v>
      </c>
      <c r="J30" s="182">
        <f t="shared" si="18"/>
        <v>0</v>
      </c>
      <c r="K30" s="182">
        <f t="shared" si="19"/>
        <v>0</v>
      </c>
      <c r="L30" s="182">
        <f t="shared" si="20"/>
        <v>0</v>
      </c>
      <c r="M30" s="182">
        <f t="shared" si="21"/>
        <v>0</v>
      </c>
      <c r="N30" s="182">
        <f t="shared" si="22"/>
        <v>0</v>
      </c>
      <c r="O30" s="161"/>
      <c r="P30" s="160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</row>
    <row r="31" spans="1:28" ht="21" customHeight="1">
      <c r="A31" s="157"/>
      <c r="B31" s="139">
        <f>(B6+B8+B10+B11+B15+B5+B7+B12+B9+B13)/10</f>
        <v>3.5</v>
      </c>
      <c r="C31" s="138" t="s">
        <v>100</v>
      </c>
      <c r="D31" s="162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0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</row>
    <row r="32" spans="1:28">
      <c r="P32" s="178"/>
    </row>
    <row r="33" spans="16:16">
      <c r="P33" s="178"/>
    </row>
    <row r="34" spans="16:16">
      <c r="P34" s="178"/>
    </row>
    <row r="35" spans="16:16">
      <c r="P35" s="178"/>
    </row>
  </sheetData>
  <mergeCells count="13">
    <mergeCell ref="AA2:AB2"/>
    <mergeCell ref="M2:N2"/>
    <mergeCell ref="O2:P2"/>
    <mergeCell ref="Q2:R2"/>
    <mergeCell ref="S2:T2"/>
    <mergeCell ref="A1:N1"/>
    <mergeCell ref="U2:V2"/>
    <mergeCell ref="W2:X2"/>
    <mergeCell ref="Y2:Z2"/>
    <mergeCell ref="E2:F2"/>
    <mergeCell ref="G2:H2"/>
    <mergeCell ref="I2:J2"/>
    <mergeCell ref="K2:L2"/>
  </mergeCells>
  <phoneticPr fontId="3" type="noConversion"/>
  <pageMargins left="0.39370078740157483" right="0.39370078740157483" top="0.98425196850393704" bottom="0.78740157480314965" header="0.51181102362204722" footer="0.51181102362204722"/>
  <pageSetup paperSize="9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16" sqref="A16"/>
    </sheetView>
  </sheetViews>
  <sheetFormatPr defaultRowHeight="12.75"/>
  <cols>
    <col min="1" max="2" width="8" style="7" customWidth="1"/>
    <col min="3" max="3" width="35.5703125" customWidth="1"/>
    <col min="4" max="4" width="16.42578125" customWidth="1"/>
    <col min="5" max="5" width="14.7109375" customWidth="1"/>
  </cols>
  <sheetData>
    <row r="1" spans="1:5" ht="12.75" customHeight="1"/>
    <row r="2" spans="1:5" s="6" customFormat="1" ht="82.5" customHeight="1">
      <c r="A2" s="8" t="s">
        <v>24</v>
      </c>
      <c r="B2" s="17" t="s">
        <v>66</v>
      </c>
      <c r="C2" s="10" t="s">
        <v>25</v>
      </c>
      <c r="D2" s="5" t="s">
        <v>80</v>
      </c>
      <c r="E2" s="5" t="s">
        <v>81</v>
      </c>
    </row>
    <row r="3" spans="1:5" ht="1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7.25" customHeight="1">
      <c r="A5" s="1" t="s">
        <v>114</v>
      </c>
      <c r="B5" s="51">
        <v>5</v>
      </c>
      <c r="C5" s="3"/>
      <c r="D5" s="1" t="s">
        <v>101</v>
      </c>
      <c r="E5" s="1"/>
    </row>
    <row r="6" spans="1:5" ht="17.25" customHeight="1">
      <c r="A6" s="51" t="s">
        <v>37</v>
      </c>
      <c r="B6" s="51">
        <v>5</v>
      </c>
      <c r="C6" s="3"/>
      <c r="D6" s="1" t="s">
        <v>101</v>
      </c>
      <c r="E6" s="1"/>
    </row>
    <row r="7" spans="1:5" ht="17.25" customHeight="1">
      <c r="A7" s="51" t="s">
        <v>115</v>
      </c>
      <c r="B7" s="51">
        <v>5</v>
      </c>
      <c r="C7" s="3"/>
      <c r="D7" s="1" t="s">
        <v>101</v>
      </c>
      <c r="E7" s="1"/>
    </row>
    <row r="8" spans="1:5" ht="17.25" customHeight="1">
      <c r="A8" s="132" t="s">
        <v>38</v>
      </c>
      <c r="B8" s="51">
        <v>5</v>
      </c>
      <c r="C8" s="3"/>
      <c r="D8" s="1" t="s">
        <v>101</v>
      </c>
      <c r="E8" s="1"/>
    </row>
    <row r="9" spans="1:5" ht="17.25" customHeight="1">
      <c r="A9" s="132" t="s">
        <v>126</v>
      </c>
      <c r="B9" s="51">
        <v>5</v>
      </c>
      <c r="C9" s="3"/>
      <c r="D9" s="1" t="s">
        <v>101</v>
      </c>
      <c r="E9" s="1"/>
    </row>
    <row r="10" spans="1:5" ht="17.25" customHeight="1">
      <c r="A10" s="132" t="s">
        <v>49</v>
      </c>
      <c r="B10" s="51">
        <v>5</v>
      </c>
      <c r="C10" s="3"/>
      <c r="D10" s="1" t="s">
        <v>101</v>
      </c>
      <c r="E10" s="1"/>
    </row>
    <row r="11" spans="1:5" ht="17.25" customHeight="1">
      <c r="A11" s="132" t="s">
        <v>40</v>
      </c>
      <c r="B11" s="51">
        <v>5</v>
      </c>
      <c r="C11" s="3"/>
      <c r="D11" s="1" t="s">
        <v>101</v>
      </c>
      <c r="E11" s="1"/>
    </row>
    <row r="12" spans="1:5" ht="17.25" customHeight="1">
      <c r="A12" s="132" t="s">
        <v>116</v>
      </c>
      <c r="B12" s="51">
        <v>5</v>
      </c>
      <c r="C12" s="3"/>
      <c r="D12" s="1" t="s">
        <v>101</v>
      </c>
      <c r="E12" s="1"/>
    </row>
    <row r="13" spans="1:5" ht="17.25" customHeight="1">
      <c r="A13" s="132" t="s">
        <v>41</v>
      </c>
      <c r="B13" s="51">
        <v>5</v>
      </c>
      <c r="C13" s="3"/>
      <c r="D13" s="1" t="s">
        <v>101</v>
      </c>
      <c r="E13" s="1"/>
    </row>
    <row r="14" spans="1:5" ht="17.25" customHeight="1">
      <c r="A14" s="132" t="s">
        <v>42</v>
      </c>
      <c r="B14" s="51">
        <v>5</v>
      </c>
      <c r="C14" s="3"/>
      <c r="D14" s="1" t="s">
        <v>101</v>
      </c>
      <c r="E14" s="1"/>
    </row>
    <row r="15" spans="1:5" ht="17.25" customHeight="1">
      <c r="A15" s="132" t="s">
        <v>43</v>
      </c>
      <c r="B15" s="51">
        <v>5</v>
      </c>
      <c r="C15" s="4"/>
      <c r="D15" s="1" t="s">
        <v>101</v>
      </c>
      <c r="E15" s="1"/>
    </row>
    <row r="16" spans="1:5" ht="17.25" customHeight="1">
      <c r="A16" s="132" t="s">
        <v>44</v>
      </c>
      <c r="B16" s="51">
        <v>5</v>
      </c>
      <c r="C16" s="2"/>
      <c r="D16" s="1" t="s">
        <v>101</v>
      </c>
      <c r="E16" s="1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16" sqref="A16"/>
    </sheetView>
  </sheetViews>
  <sheetFormatPr defaultRowHeight="12.75"/>
  <cols>
    <col min="1" max="1" width="9.140625" style="7"/>
    <col min="2" max="2" width="5.7109375" style="7" customWidth="1"/>
    <col min="3" max="3" width="27.85546875" customWidth="1"/>
    <col min="4" max="4" width="17.28515625" customWidth="1"/>
    <col min="5" max="5" width="15.28515625" customWidth="1"/>
  </cols>
  <sheetData>
    <row r="1" spans="1:5" ht="12.75" customHeight="1"/>
    <row r="2" spans="1:5" s="6" customFormat="1" ht="79.5" customHeight="1">
      <c r="A2" s="8" t="s">
        <v>26</v>
      </c>
      <c r="B2" s="17" t="s">
        <v>66</v>
      </c>
      <c r="C2" s="10" t="s">
        <v>27</v>
      </c>
      <c r="D2" s="5" t="s">
        <v>78</v>
      </c>
      <c r="E2" s="5" t="s">
        <v>79</v>
      </c>
    </row>
    <row r="3" spans="1:5" ht="1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20.25" customHeight="1">
      <c r="A5" s="1" t="s">
        <v>114</v>
      </c>
      <c r="B5" s="51">
        <v>5</v>
      </c>
      <c r="C5" s="3"/>
      <c r="D5" s="1" t="s">
        <v>101</v>
      </c>
      <c r="E5" s="1"/>
    </row>
    <row r="6" spans="1:5" ht="20.25" customHeight="1">
      <c r="A6" s="51" t="s">
        <v>37</v>
      </c>
      <c r="B6" s="51">
        <v>5</v>
      </c>
      <c r="C6" s="3"/>
      <c r="D6" s="1" t="s">
        <v>101</v>
      </c>
      <c r="E6" s="1"/>
    </row>
    <row r="7" spans="1:5" ht="20.25" customHeight="1">
      <c r="A7" s="51" t="s">
        <v>115</v>
      </c>
      <c r="B7" s="51">
        <v>5</v>
      </c>
      <c r="C7" s="3"/>
      <c r="D7" s="1" t="s">
        <v>101</v>
      </c>
      <c r="E7" s="1"/>
    </row>
    <row r="8" spans="1:5" ht="20.25" customHeight="1">
      <c r="A8" s="132" t="s">
        <v>38</v>
      </c>
      <c r="B8" s="51">
        <v>5</v>
      </c>
      <c r="C8" s="3"/>
      <c r="D8" s="1" t="s">
        <v>101</v>
      </c>
      <c r="E8" s="1"/>
    </row>
    <row r="9" spans="1:5" ht="20.25" customHeight="1">
      <c r="A9" s="132" t="s">
        <v>126</v>
      </c>
      <c r="B9" s="51">
        <v>5</v>
      </c>
      <c r="C9" s="3"/>
      <c r="D9" s="1" t="s">
        <v>101</v>
      </c>
      <c r="E9" s="1"/>
    </row>
    <row r="10" spans="1:5" ht="20.25" customHeight="1">
      <c r="A10" s="132" t="s">
        <v>49</v>
      </c>
      <c r="B10" s="51">
        <v>5</v>
      </c>
      <c r="C10" s="4"/>
      <c r="D10" s="1" t="s">
        <v>101</v>
      </c>
      <c r="E10" s="1"/>
    </row>
    <row r="11" spans="1:5" ht="20.25" customHeight="1">
      <c r="A11" s="132" t="s">
        <v>40</v>
      </c>
      <c r="B11" s="51">
        <v>5</v>
      </c>
      <c r="C11" s="2"/>
      <c r="D11" s="1" t="s">
        <v>101</v>
      </c>
      <c r="E11" s="11"/>
    </row>
    <row r="12" spans="1:5" ht="20.25" customHeight="1">
      <c r="A12" s="132" t="s">
        <v>116</v>
      </c>
      <c r="B12" s="51">
        <v>5</v>
      </c>
      <c r="C12" s="3"/>
      <c r="D12" s="1" t="s">
        <v>101</v>
      </c>
      <c r="E12" s="1"/>
    </row>
    <row r="13" spans="1:5" ht="20.25" customHeight="1">
      <c r="A13" s="132" t="s">
        <v>41</v>
      </c>
      <c r="B13" s="51">
        <v>5</v>
      </c>
      <c r="C13" s="2"/>
      <c r="D13" s="1" t="s">
        <v>101</v>
      </c>
      <c r="E13" s="1"/>
    </row>
    <row r="14" spans="1:5" ht="20.25" customHeight="1">
      <c r="A14" s="132" t="s">
        <v>42</v>
      </c>
      <c r="B14" s="51">
        <v>5</v>
      </c>
      <c r="C14" s="2"/>
      <c r="D14" s="1" t="s">
        <v>101</v>
      </c>
      <c r="E14" s="11"/>
    </row>
    <row r="15" spans="1:5" ht="20.25" customHeight="1">
      <c r="A15" s="132" t="s">
        <v>43</v>
      </c>
      <c r="B15" s="51">
        <v>5</v>
      </c>
      <c r="C15" s="2"/>
      <c r="D15" s="1" t="s">
        <v>101</v>
      </c>
      <c r="E15" s="11"/>
    </row>
    <row r="16" spans="1:5" ht="20.25" customHeight="1">
      <c r="A16" s="132" t="s">
        <v>44</v>
      </c>
      <c r="B16" s="51">
        <v>5</v>
      </c>
      <c r="C16" s="2"/>
      <c r="D16" s="1" t="s">
        <v>101</v>
      </c>
      <c r="E16" s="1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G18"/>
  <sheetViews>
    <sheetView view="pageBreakPreview" workbookViewId="0">
      <selection activeCell="B12" sqref="B12"/>
    </sheetView>
  </sheetViews>
  <sheetFormatPr defaultRowHeight="12.75"/>
  <cols>
    <col min="1" max="1" width="9.140625" style="7"/>
    <col min="2" max="2" width="5.7109375" style="7" customWidth="1"/>
    <col min="3" max="3" width="27.85546875" customWidth="1"/>
    <col min="4" max="4" width="17.28515625" customWidth="1"/>
    <col min="5" max="5" width="22.5703125" customWidth="1"/>
    <col min="6" max="6" width="28.28515625" customWidth="1"/>
    <col min="7" max="7" width="19.5703125" customWidth="1"/>
  </cols>
  <sheetData>
    <row r="1" spans="1:7" ht="12.75" customHeight="1"/>
    <row r="2" spans="1:7" s="6" customFormat="1" ht="98.25" customHeight="1">
      <c r="A2" s="8" t="s">
        <v>117</v>
      </c>
      <c r="B2" s="17" t="s">
        <v>66</v>
      </c>
      <c r="C2" s="10" t="s">
        <v>118</v>
      </c>
      <c r="D2" s="73" t="s">
        <v>119</v>
      </c>
      <c r="E2" s="73" t="s">
        <v>120</v>
      </c>
      <c r="F2" s="73" t="s">
        <v>121</v>
      </c>
      <c r="G2" s="74"/>
    </row>
    <row r="3" spans="1:7" ht="15" customHeight="1">
      <c r="A3" s="1">
        <v>1</v>
      </c>
      <c r="B3" s="1"/>
      <c r="C3" s="1">
        <v>2</v>
      </c>
      <c r="D3" s="1">
        <v>3</v>
      </c>
      <c r="E3" s="1">
        <v>4</v>
      </c>
      <c r="F3" s="1">
        <v>5</v>
      </c>
      <c r="G3" s="14"/>
    </row>
    <row r="4" spans="1:7" ht="63" hidden="1" customHeight="1">
      <c r="A4" s="1" t="s">
        <v>0</v>
      </c>
      <c r="B4" s="1"/>
      <c r="C4" s="3" t="s">
        <v>1</v>
      </c>
      <c r="D4" s="3"/>
      <c r="E4" s="3"/>
      <c r="F4" s="2"/>
      <c r="G4" s="14"/>
    </row>
    <row r="5" spans="1:7" ht="18.75" customHeight="1">
      <c r="A5" s="1" t="s">
        <v>114</v>
      </c>
      <c r="B5" s="1">
        <v>5</v>
      </c>
      <c r="C5" s="63">
        <f>(1-E5)/(D5-F5)</f>
        <v>8.3333333333333329E-2</v>
      </c>
      <c r="D5" s="1">
        <v>12</v>
      </c>
      <c r="E5" s="1"/>
      <c r="F5" s="51"/>
      <c r="G5" s="14"/>
    </row>
    <row r="6" spans="1:7" ht="20.25" customHeight="1">
      <c r="A6" s="51" t="s">
        <v>37</v>
      </c>
      <c r="B6" s="1">
        <v>5</v>
      </c>
      <c r="C6" s="63">
        <f>(1-E6)/(D6-F6)</f>
        <v>8.3333333333333329E-2</v>
      </c>
      <c r="D6" s="1">
        <v>12</v>
      </c>
      <c r="E6" s="1"/>
      <c r="F6" s="1"/>
      <c r="G6" s="14"/>
    </row>
    <row r="7" spans="1:7" ht="20.25" customHeight="1">
      <c r="A7" s="51" t="s">
        <v>115</v>
      </c>
      <c r="B7" s="1">
        <v>4</v>
      </c>
      <c r="C7" s="63">
        <f>(1-E7)/(D7-F7)</f>
        <v>9.0909090909090912E-2</v>
      </c>
      <c r="D7" s="1">
        <v>12</v>
      </c>
      <c r="E7" s="1"/>
      <c r="F7" s="1">
        <v>1</v>
      </c>
      <c r="G7" s="14"/>
    </row>
    <row r="8" spans="1:7" ht="20.25" customHeight="1">
      <c r="A8" s="132" t="s">
        <v>38</v>
      </c>
      <c r="B8" s="1">
        <v>5</v>
      </c>
      <c r="C8" s="63">
        <f t="shared" ref="C8:C17" si="0">(1-E8)/(D8-F8)</f>
        <v>8.3333333333333329E-2</v>
      </c>
      <c r="D8" s="1">
        <v>12</v>
      </c>
      <c r="E8" s="1"/>
      <c r="F8" s="1"/>
      <c r="G8" s="14"/>
    </row>
    <row r="9" spans="1:7" ht="20.25" customHeight="1">
      <c r="A9" s="132" t="s">
        <v>126</v>
      </c>
      <c r="B9" s="1">
        <v>5</v>
      </c>
      <c r="C9" s="63">
        <f t="shared" si="0"/>
        <v>8.3333333333333329E-2</v>
      </c>
      <c r="D9" s="1">
        <v>12</v>
      </c>
      <c r="E9" s="1"/>
      <c r="F9" s="1"/>
      <c r="G9" s="14"/>
    </row>
    <row r="10" spans="1:7" ht="20.25" hidden="1" customHeight="1">
      <c r="A10" s="51"/>
      <c r="B10" s="1">
        <v>5</v>
      </c>
      <c r="C10" s="63"/>
      <c r="D10" s="1"/>
      <c r="E10" s="1"/>
      <c r="F10" s="1"/>
      <c r="G10" s="14"/>
    </row>
    <row r="11" spans="1:7" ht="20.25" customHeight="1">
      <c r="A11" s="51" t="s">
        <v>49</v>
      </c>
      <c r="B11" s="1">
        <v>5</v>
      </c>
      <c r="C11" s="63">
        <f t="shared" si="0"/>
        <v>8.3333333333333329E-2</v>
      </c>
      <c r="D11" s="1">
        <v>12</v>
      </c>
      <c r="E11" s="1"/>
      <c r="F11" s="1"/>
      <c r="G11" s="14"/>
    </row>
    <row r="12" spans="1:7" ht="20.25" customHeight="1">
      <c r="A12" s="51" t="s">
        <v>40</v>
      </c>
      <c r="B12" s="1">
        <v>4</v>
      </c>
      <c r="C12" s="63">
        <f t="shared" si="0"/>
        <v>9.0909090909090912E-2</v>
      </c>
      <c r="D12" s="1">
        <v>12</v>
      </c>
      <c r="E12" s="1"/>
      <c r="F12" s="1">
        <v>1</v>
      </c>
      <c r="G12" s="14"/>
    </row>
    <row r="13" spans="1:7" ht="20.25" customHeight="1">
      <c r="A13" s="132" t="s">
        <v>116</v>
      </c>
      <c r="B13" s="1">
        <v>4</v>
      </c>
      <c r="C13" s="63">
        <f>(1-E13)/(D13-F13)</f>
        <v>9.0909090909090912E-2</v>
      </c>
      <c r="D13" s="1">
        <v>12</v>
      </c>
      <c r="E13" s="1"/>
      <c r="F13" s="1">
        <v>1</v>
      </c>
      <c r="G13" s="14"/>
    </row>
    <row r="14" spans="1:7" ht="20.25" customHeight="1">
      <c r="A14" s="51" t="s">
        <v>41</v>
      </c>
      <c r="B14" s="1">
        <v>4</v>
      </c>
      <c r="C14" s="63">
        <f t="shared" si="0"/>
        <v>9.0909090909090912E-2</v>
      </c>
      <c r="D14" s="1">
        <v>12</v>
      </c>
      <c r="E14" s="1"/>
      <c r="F14" s="1">
        <v>1</v>
      </c>
      <c r="G14" s="14"/>
    </row>
    <row r="15" spans="1:7" ht="20.25" customHeight="1">
      <c r="A15" s="51" t="s">
        <v>42</v>
      </c>
      <c r="B15" s="1">
        <v>4</v>
      </c>
      <c r="C15" s="63">
        <f t="shared" si="0"/>
        <v>9.0909090909090912E-2</v>
      </c>
      <c r="D15" s="51">
        <v>12</v>
      </c>
      <c r="E15" s="1"/>
      <c r="F15" s="1">
        <v>1</v>
      </c>
      <c r="G15" s="14"/>
    </row>
    <row r="16" spans="1:7" ht="20.25" customHeight="1">
      <c r="A16" s="51" t="s">
        <v>43</v>
      </c>
      <c r="B16" s="1">
        <v>4</v>
      </c>
      <c r="C16" s="63">
        <f t="shared" si="0"/>
        <v>9.0909090909090912E-2</v>
      </c>
      <c r="D16" s="51">
        <v>12</v>
      </c>
      <c r="E16" s="1"/>
      <c r="F16" s="1">
        <v>1</v>
      </c>
      <c r="G16" s="14"/>
    </row>
    <row r="17" spans="1:7" ht="20.25" customHeight="1">
      <c r="A17" s="51" t="s">
        <v>44</v>
      </c>
      <c r="B17" s="1">
        <v>4</v>
      </c>
      <c r="C17" s="63">
        <f t="shared" si="0"/>
        <v>9.0909090909090912E-2</v>
      </c>
      <c r="D17" s="51">
        <v>12</v>
      </c>
      <c r="E17" s="1"/>
      <c r="F17" s="1">
        <v>1</v>
      </c>
      <c r="G17" s="14"/>
    </row>
    <row r="18" spans="1:7">
      <c r="B18" s="47">
        <f>SUM(B5:B17)/12</f>
        <v>4.833333333333333</v>
      </c>
      <c r="C18" s="7" t="s">
        <v>100</v>
      </c>
    </row>
  </sheetData>
  <phoneticPr fontId="3" type="noConversion"/>
  <pageMargins left="0.75" right="0.75" top="1" bottom="1" header="0.5" footer="0.5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16" sqref="A16"/>
    </sheetView>
  </sheetViews>
  <sheetFormatPr defaultRowHeight="12.75"/>
  <cols>
    <col min="1" max="1" width="8.140625" style="7" customWidth="1"/>
    <col min="2" max="2" width="6.7109375" style="7" customWidth="1"/>
    <col min="3" max="3" width="37.42578125" customWidth="1"/>
    <col min="4" max="4" width="16.42578125" customWidth="1"/>
    <col min="5" max="5" width="14.28515625" customWidth="1"/>
  </cols>
  <sheetData>
    <row r="1" spans="1:5" ht="12.75" customHeight="1"/>
    <row r="2" spans="1:5" s="6" customFormat="1" ht="79.5" customHeight="1">
      <c r="A2" s="8" t="s">
        <v>111</v>
      </c>
      <c r="B2" s="17" t="s">
        <v>66</v>
      </c>
      <c r="C2" s="10" t="s">
        <v>28</v>
      </c>
      <c r="D2" s="5" t="s">
        <v>76</v>
      </c>
      <c r="E2" s="5" t="s">
        <v>77</v>
      </c>
    </row>
    <row r="3" spans="1:5" ht="14.25" customHeight="1">
      <c r="A3" s="50">
        <v>1</v>
      </c>
      <c r="B3" s="50"/>
      <c r="C3" s="50">
        <v>2</v>
      </c>
      <c r="D3" s="50">
        <v>3</v>
      </c>
      <c r="E3" s="50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21" customHeight="1">
      <c r="A5" s="49" t="s">
        <v>114</v>
      </c>
      <c r="B5" s="49" t="s">
        <v>99</v>
      </c>
      <c r="C5" s="22"/>
      <c r="D5" s="22"/>
      <c r="E5" s="22"/>
    </row>
    <row r="6" spans="1:5" ht="19.5" customHeight="1">
      <c r="A6" s="51" t="s">
        <v>37</v>
      </c>
      <c r="B6" s="51">
        <v>5</v>
      </c>
      <c r="C6" s="3"/>
      <c r="D6" s="1" t="s">
        <v>101</v>
      </c>
      <c r="E6" s="1"/>
    </row>
    <row r="7" spans="1:5" ht="19.5" customHeight="1">
      <c r="A7" s="140" t="s">
        <v>115</v>
      </c>
      <c r="B7" s="140" t="s">
        <v>99</v>
      </c>
      <c r="C7" s="22"/>
      <c r="D7" s="49"/>
      <c r="E7" s="49"/>
    </row>
    <row r="8" spans="1:5" ht="19.5" customHeight="1">
      <c r="A8" s="140" t="s">
        <v>38</v>
      </c>
      <c r="B8" s="140" t="s">
        <v>99</v>
      </c>
      <c r="C8" s="22"/>
      <c r="D8" s="49"/>
      <c r="E8" s="49"/>
    </row>
    <row r="9" spans="1:5" ht="19.5" customHeight="1">
      <c r="A9" s="140" t="s">
        <v>126</v>
      </c>
      <c r="B9" s="140" t="s">
        <v>99</v>
      </c>
      <c r="C9" s="22"/>
      <c r="D9" s="49"/>
      <c r="E9" s="49"/>
    </row>
    <row r="10" spans="1:5" ht="19.5" customHeight="1">
      <c r="A10" s="132" t="s">
        <v>49</v>
      </c>
      <c r="B10" s="51">
        <v>5</v>
      </c>
      <c r="C10" s="3"/>
      <c r="D10" s="1" t="s">
        <v>101</v>
      </c>
      <c r="E10" s="1"/>
    </row>
    <row r="11" spans="1:5" ht="19.5" customHeight="1">
      <c r="A11" s="132" t="s">
        <v>40</v>
      </c>
      <c r="B11" s="51">
        <v>5</v>
      </c>
      <c r="C11" s="4"/>
      <c r="D11" s="1" t="s">
        <v>101</v>
      </c>
      <c r="E11" s="1"/>
    </row>
    <row r="12" spans="1:5" ht="19.5" customHeight="1">
      <c r="A12" s="140" t="s">
        <v>116</v>
      </c>
      <c r="B12" s="140" t="s">
        <v>99</v>
      </c>
      <c r="C12" s="22"/>
      <c r="D12" s="49"/>
      <c r="E12" s="49"/>
    </row>
    <row r="13" spans="1:5" ht="19.5" customHeight="1">
      <c r="A13" s="132" t="s">
        <v>41</v>
      </c>
      <c r="B13" s="132">
        <v>5</v>
      </c>
      <c r="C13" s="165"/>
      <c r="D13" s="51" t="s">
        <v>101</v>
      </c>
      <c r="E13" s="51"/>
    </row>
    <row r="14" spans="1:5" ht="19.5" customHeight="1">
      <c r="A14" s="132" t="s">
        <v>42</v>
      </c>
      <c r="B14" s="51">
        <v>5</v>
      </c>
      <c r="C14" s="165"/>
      <c r="D14" s="51" t="s">
        <v>101</v>
      </c>
      <c r="E14" s="51"/>
    </row>
    <row r="15" spans="1:5" ht="19.5" customHeight="1">
      <c r="A15" s="51" t="s">
        <v>43</v>
      </c>
      <c r="B15" s="132">
        <v>5</v>
      </c>
      <c r="C15" s="165"/>
      <c r="D15" s="51" t="s">
        <v>101</v>
      </c>
      <c r="E15" s="51"/>
    </row>
    <row r="16" spans="1:5" ht="19.5" customHeight="1">
      <c r="A16" s="140" t="s">
        <v>44</v>
      </c>
      <c r="B16" s="140" t="s">
        <v>99</v>
      </c>
      <c r="C16" s="166"/>
      <c r="D16" s="140"/>
      <c r="E16" s="140"/>
    </row>
    <row r="17" spans="2:3">
      <c r="B17" s="47">
        <f>(B14+B11+B10+B6+B13+B15)/6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16" sqref="A16"/>
    </sheetView>
  </sheetViews>
  <sheetFormatPr defaultRowHeight="12.75"/>
  <cols>
    <col min="1" max="2" width="7.42578125" style="7" customWidth="1"/>
    <col min="3" max="3" width="28.42578125" customWidth="1"/>
    <col min="4" max="4" width="16.42578125" customWidth="1"/>
    <col min="5" max="5" width="14.28515625" customWidth="1"/>
  </cols>
  <sheetData>
    <row r="1" spans="1:5" ht="12.75" customHeight="1"/>
    <row r="2" spans="1:5" s="6" customFormat="1" ht="75" customHeight="1">
      <c r="A2" s="8" t="s">
        <v>112</v>
      </c>
      <c r="B2" s="17" t="s">
        <v>66</v>
      </c>
      <c r="C2" s="10" t="s">
        <v>30</v>
      </c>
      <c r="D2" s="5" t="s">
        <v>75</v>
      </c>
      <c r="E2" s="5" t="s">
        <v>74</v>
      </c>
    </row>
    <row r="3" spans="1:5" ht="1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8" customHeight="1">
      <c r="A5" s="28" t="s">
        <v>114</v>
      </c>
      <c r="B5" s="51">
        <v>5</v>
      </c>
      <c r="C5" s="3"/>
      <c r="D5" s="1"/>
      <c r="E5" s="1" t="s">
        <v>101</v>
      </c>
    </row>
    <row r="6" spans="1:5" ht="18" customHeight="1">
      <c r="A6" s="132" t="s">
        <v>37</v>
      </c>
      <c r="B6" s="51">
        <v>5</v>
      </c>
      <c r="C6" s="3"/>
      <c r="D6" s="1"/>
      <c r="E6" s="1" t="s">
        <v>101</v>
      </c>
    </row>
    <row r="7" spans="1:5" ht="18" customHeight="1">
      <c r="A7" s="132" t="s">
        <v>115</v>
      </c>
      <c r="B7" s="51">
        <v>5</v>
      </c>
      <c r="C7" s="3"/>
      <c r="D7" s="1"/>
      <c r="E7" s="1" t="s">
        <v>101</v>
      </c>
    </row>
    <row r="8" spans="1:5" ht="18" customHeight="1">
      <c r="A8" s="132" t="s">
        <v>38</v>
      </c>
      <c r="B8" s="51">
        <v>5</v>
      </c>
      <c r="C8" s="3"/>
      <c r="D8" s="1"/>
      <c r="E8" s="1" t="s">
        <v>101</v>
      </c>
    </row>
    <row r="9" spans="1:5" ht="18" customHeight="1">
      <c r="A9" s="132" t="s">
        <v>126</v>
      </c>
      <c r="B9" s="51">
        <v>5</v>
      </c>
      <c r="C9" s="3"/>
      <c r="D9" s="1"/>
      <c r="E9" s="1" t="s">
        <v>101</v>
      </c>
    </row>
    <row r="10" spans="1:5" ht="18" customHeight="1">
      <c r="A10" s="132" t="s">
        <v>49</v>
      </c>
      <c r="B10" s="51">
        <v>5</v>
      </c>
      <c r="C10" s="4"/>
      <c r="D10" s="1"/>
      <c r="E10" s="1" t="s">
        <v>101</v>
      </c>
    </row>
    <row r="11" spans="1:5" ht="18" customHeight="1">
      <c r="A11" s="132" t="s">
        <v>40</v>
      </c>
      <c r="B11" s="51">
        <v>5</v>
      </c>
      <c r="C11" s="165"/>
      <c r="D11" s="1"/>
      <c r="E11" s="1" t="s">
        <v>101</v>
      </c>
    </row>
    <row r="12" spans="1:5" ht="18" customHeight="1">
      <c r="A12" s="132" t="s">
        <v>116</v>
      </c>
      <c r="B12" s="51">
        <v>5</v>
      </c>
      <c r="C12" s="3"/>
      <c r="D12" s="1"/>
      <c r="E12" s="1" t="s">
        <v>101</v>
      </c>
    </row>
    <row r="13" spans="1:5" ht="18" customHeight="1">
      <c r="A13" s="132" t="s">
        <v>41</v>
      </c>
      <c r="B13" s="51">
        <v>5</v>
      </c>
      <c r="C13" s="165"/>
      <c r="D13" s="1"/>
      <c r="E13" s="1" t="s">
        <v>101</v>
      </c>
    </row>
    <row r="14" spans="1:5" ht="18" customHeight="1">
      <c r="A14" s="132" t="s">
        <v>42</v>
      </c>
      <c r="B14" s="51">
        <v>5</v>
      </c>
      <c r="C14" s="165"/>
      <c r="D14" s="1"/>
      <c r="E14" s="1" t="s">
        <v>101</v>
      </c>
    </row>
    <row r="15" spans="1:5" ht="18" customHeight="1">
      <c r="A15" s="132" t="s">
        <v>43</v>
      </c>
      <c r="B15" s="51">
        <v>5</v>
      </c>
      <c r="C15" s="165"/>
      <c r="D15" s="1"/>
      <c r="E15" s="1" t="s">
        <v>101</v>
      </c>
    </row>
    <row r="16" spans="1:5" ht="18" customHeight="1">
      <c r="A16" s="51" t="s">
        <v>44</v>
      </c>
      <c r="B16" s="51">
        <v>5</v>
      </c>
      <c r="C16" s="165"/>
      <c r="D16" s="1"/>
      <c r="E16" s="1" t="s">
        <v>101</v>
      </c>
    </row>
    <row r="17" spans="2:3">
      <c r="B17" s="78">
        <f>(B5+B6+B7+B8+B12+B10+B11+B13+B14+B15+B16+B9)/12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D17"/>
  <sheetViews>
    <sheetView workbookViewId="0">
      <selection activeCell="D16" sqref="D16"/>
    </sheetView>
  </sheetViews>
  <sheetFormatPr defaultRowHeight="12.75"/>
  <cols>
    <col min="1" max="2" width="8" style="7" customWidth="1"/>
    <col min="3" max="3" width="39.42578125" customWidth="1"/>
    <col min="4" max="4" width="16.42578125" customWidth="1"/>
  </cols>
  <sheetData>
    <row r="1" spans="1:4" ht="12.75" customHeight="1"/>
    <row r="2" spans="1:4" s="6" customFormat="1" ht="82.5" customHeight="1">
      <c r="A2" s="8" t="s">
        <v>67</v>
      </c>
      <c r="B2" s="17" t="s">
        <v>66</v>
      </c>
      <c r="C2" s="10" t="s">
        <v>129</v>
      </c>
      <c r="D2" s="5" t="s">
        <v>68</v>
      </c>
    </row>
    <row r="3" spans="1:4" ht="15" customHeight="1">
      <c r="A3" s="1">
        <v>1</v>
      </c>
      <c r="B3" s="1">
        <v>2</v>
      </c>
      <c r="C3" s="1">
        <v>3</v>
      </c>
      <c r="D3" s="1">
        <v>4</v>
      </c>
    </row>
    <row r="4" spans="1:4" ht="63" hidden="1" customHeight="1">
      <c r="A4" s="1" t="s">
        <v>0</v>
      </c>
      <c r="B4" s="1"/>
      <c r="C4" s="3" t="s">
        <v>1</v>
      </c>
      <c r="D4" s="3"/>
    </row>
    <row r="5" spans="1:4" ht="18" customHeight="1">
      <c r="A5" s="1" t="s">
        <v>114</v>
      </c>
      <c r="B5" s="1">
        <v>5</v>
      </c>
      <c r="C5" s="116"/>
      <c r="D5" s="88">
        <v>0</v>
      </c>
    </row>
    <row r="6" spans="1:4" ht="17.25" customHeight="1">
      <c r="A6" s="51" t="s">
        <v>37</v>
      </c>
      <c r="B6" s="51">
        <v>5</v>
      </c>
      <c r="C6" s="116"/>
      <c r="D6" s="88">
        <v>0</v>
      </c>
    </row>
    <row r="7" spans="1:4" s="80" customFormat="1" ht="17.25" customHeight="1">
      <c r="A7" s="148" t="s">
        <v>115</v>
      </c>
      <c r="B7" s="148">
        <v>5</v>
      </c>
      <c r="C7" s="116"/>
      <c r="D7" s="88">
        <v>0</v>
      </c>
    </row>
    <row r="8" spans="1:4" s="80" customFormat="1" ht="17.25" customHeight="1">
      <c r="A8" s="148" t="s">
        <v>38</v>
      </c>
      <c r="B8" s="148">
        <v>5</v>
      </c>
      <c r="C8" s="116"/>
      <c r="D8" s="88">
        <v>0</v>
      </c>
    </row>
    <row r="9" spans="1:4" s="80" customFormat="1" ht="17.25" customHeight="1">
      <c r="A9" s="148" t="s">
        <v>126</v>
      </c>
      <c r="B9" s="148">
        <v>5</v>
      </c>
      <c r="C9" s="116"/>
      <c r="D9" s="88">
        <v>0</v>
      </c>
    </row>
    <row r="10" spans="1:4" s="80" customFormat="1" ht="17.25" customHeight="1">
      <c r="A10" s="148" t="s">
        <v>49</v>
      </c>
      <c r="B10" s="148">
        <v>5</v>
      </c>
      <c r="C10" s="116"/>
      <c r="D10" s="88">
        <v>0</v>
      </c>
    </row>
    <row r="11" spans="1:4" ht="17.25" customHeight="1">
      <c r="A11" s="132" t="s">
        <v>40</v>
      </c>
      <c r="B11" s="51">
        <v>5</v>
      </c>
      <c r="C11" s="116"/>
      <c r="D11" s="88">
        <v>0</v>
      </c>
    </row>
    <row r="12" spans="1:4" s="80" customFormat="1" ht="17.25" customHeight="1">
      <c r="A12" s="148" t="s">
        <v>116</v>
      </c>
      <c r="B12" s="148">
        <v>5</v>
      </c>
      <c r="C12" s="116"/>
      <c r="D12" s="88">
        <v>0</v>
      </c>
    </row>
    <row r="13" spans="1:4" ht="17.25" customHeight="1">
      <c r="A13" s="132" t="s">
        <v>41</v>
      </c>
      <c r="B13" s="51">
        <v>5</v>
      </c>
      <c r="C13" s="116"/>
      <c r="D13" s="28">
        <v>0</v>
      </c>
    </row>
    <row r="14" spans="1:4" ht="17.25" customHeight="1">
      <c r="A14" s="132" t="s">
        <v>42</v>
      </c>
      <c r="B14" s="51">
        <v>5</v>
      </c>
      <c r="C14" s="116"/>
      <c r="D14" s="28">
        <v>0</v>
      </c>
    </row>
    <row r="15" spans="1:4" ht="17.25" customHeight="1">
      <c r="A15" s="132" t="s">
        <v>43</v>
      </c>
      <c r="B15" s="51">
        <v>4</v>
      </c>
      <c r="C15" s="116"/>
      <c r="D15" s="28">
        <v>0</v>
      </c>
    </row>
    <row r="16" spans="1:4" ht="17.25" customHeight="1">
      <c r="A16" s="132" t="s">
        <v>44</v>
      </c>
      <c r="B16" s="51">
        <v>5</v>
      </c>
      <c r="C16" s="116"/>
      <c r="D16" s="28">
        <v>0</v>
      </c>
    </row>
    <row r="17" spans="2:3" ht="18.75" customHeight="1">
      <c r="B17" s="47">
        <f>SUM(B5:B16)/12</f>
        <v>4.916666666666667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9"/>
  <sheetViews>
    <sheetView view="pageBreakPreview" zoomScale="90" zoomScaleSheetLayoutView="90" workbookViewId="0">
      <selection activeCell="C26" sqref="C26"/>
    </sheetView>
  </sheetViews>
  <sheetFormatPr defaultRowHeight="12.75"/>
  <cols>
    <col min="1" max="1" width="6.85546875" style="7" customWidth="1"/>
    <col min="2" max="2" width="6.7109375" style="7" customWidth="1"/>
    <col min="3" max="3" width="40.140625" customWidth="1"/>
    <col min="4" max="4" width="17.140625" customWidth="1"/>
    <col min="5" max="5" width="16.140625" customWidth="1"/>
    <col min="6" max="6" width="13.140625" customWidth="1"/>
    <col min="7" max="7" width="14.42578125" customWidth="1"/>
    <col min="8" max="8" width="15.7109375" customWidth="1"/>
  </cols>
  <sheetData>
    <row r="1" spans="1:5" ht="12.75" customHeight="1"/>
    <row r="2" spans="1:5" s="6" customFormat="1" ht="75.75" customHeight="1">
      <c r="A2" s="8" t="s">
        <v>113</v>
      </c>
      <c r="B2" s="17" t="s">
        <v>66</v>
      </c>
      <c r="C2" s="10" t="s">
        <v>31</v>
      </c>
      <c r="D2" s="5" t="s">
        <v>50</v>
      </c>
      <c r="E2" s="5" t="s">
        <v>51</v>
      </c>
    </row>
    <row r="3" spans="1:5" ht="14.25" customHeight="1">
      <c r="A3" s="1">
        <v>1</v>
      </c>
      <c r="B3" s="1"/>
      <c r="C3" s="1" t="s">
        <v>102</v>
      </c>
      <c r="D3" s="1">
        <v>3</v>
      </c>
      <c r="E3" s="1">
        <v>4</v>
      </c>
    </row>
    <row r="4" spans="1:5" ht="23.25" customHeight="1">
      <c r="A4" s="28" t="s">
        <v>114</v>
      </c>
      <c r="B4" s="8">
        <v>5</v>
      </c>
      <c r="C4" s="63">
        <v>0</v>
      </c>
      <c r="D4" s="28">
        <v>0</v>
      </c>
      <c r="E4" s="28">
        <v>0</v>
      </c>
    </row>
    <row r="5" spans="1:5" ht="20.25" customHeight="1">
      <c r="A5" s="132" t="s">
        <v>37</v>
      </c>
      <c r="B5" s="8">
        <v>5</v>
      </c>
      <c r="C5" s="63">
        <v>0</v>
      </c>
      <c r="D5" s="28">
        <v>0</v>
      </c>
      <c r="E5" s="28">
        <v>2</v>
      </c>
    </row>
    <row r="6" spans="1:5" ht="20.25" customHeight="1">
      <c r="A6" s="132" t="s">
        <v>115</v>
      </c>
      <c r="B6" s="8">
        <v>5</v>
      </c>
      <c r="C6" s="63">
        <v>0</v>
      </c>
      <c r="D6" s="28">
        <v>0</v>
      </c>
      <c r="E6" s="28">
        <v>0</v>
      </c>
    </row>
    <row r="7" spans="1:5" ht="20.25" customHeight="1">
      <c r="A7" s="132" t="s">
        <v>38</v>
      </c>
      <c r="B7" s="167">
        <v>5</v>
      </c>
      <c r="C7" s="63">
        <v>0</v>
      </c>
      <c r="D7" s="28">
        <v>0</v>
      </c>
      <c r="E7" s="28">
        <v>1</v>
      </c>
    </row>
    <row r="8" spans="1:5" ht="20.25" customHeight="1">
      <c r="A8" s="132" t="s">
        <v>126</v>
      </c>
      <c r="B8" s="167">
        <v>5</v>
      </c>
      <c r="C8" s="63">
        <v>0</v>
      </c>
      <c r="D8" s="28">
        <v>0</v>
      </c>
      <c r="E8" s="28">
        <v>1</v>
      </c>
    </row>
    <row r="9" spans="1:5" ht="20.25" customHeight="1">
      <c r="A9" s="132" t="s">
        <v>49</v>
      </c>
      <c r="B9" s="167">
        <v>5</v>
      </c>
      <c r="C9" s="63">
        <v>0</v>
      </c>
      <c r="D9" s="132">
        <v>0</v>
      </c>
      <c r="E9" s="132">
        <v>1</v>
      </c>
    </row>
    <row r="10" spans="1:5" ht="20.25" customHeight="1">
      <c r="A10" s="132" t="s">
        <v>40</v>
      </c>
      <c r="B10" s="167">
        <v>5</v>
      </c>
      <c r="C10" s="63">
        <v>0</v>
      </c>
      <c r="D10" s="132">
        <v>0</v>
      </c>
      <c r="E10" s="132">
        <v>5</v>
      </c>
    </row>
    <row r="11" spans="1:5" ht="20.25" customHeight="1">
      <c r="A11" s="132" t="s">
        <v>116</v>
      </c>
      <c r="B11" s="167">
        <v>5</v>
      </c>
      <c r="C11" s="63">
        <v>0</v>
      </c>
      <c r="D11" s="28">
        <v>0</v>
      </c>
      <c r="E11" s="28">
        <v>1</v>
      </c>
    </row>
    <row r="12" spans="1:5" ht="20.25" customHeight="1">
      <c r="A12" s="132" t="s">
        <v>41</v>
      </c>
      <c r="B12" s="167">
        <v>5</v>
      </c>
      <c r="C12" s="63">
        <v>0</v>
      </c>
      <c r="D12" s="132">
        <v>0</v>
      </c>
      <c r="E12" s="132">
        <v>1</v>
      </c>
    </row>
    <row r="13" spans="1:5" ht="20.25" customHeight="1">
      <c r="A13" s="132" t="s">
        <v>42</v>
      </c>
      <c r="B13" s="167">
        <v>5</v>
      </c>
      <c r="C13" s="63">
        <v>0</v>
      </c>
      <c r="D13" s="132">
        <v>0</v>
      </c>
      <c r="E13" s="132">
        <v>1</v>
      </c>
    </row>
    <row r="14" spans="1:5" ht="20.25" customHeight="1">
      <c r="A14" s="132" t="s">
        <v>43</v>
      </c>
      <c r="B14" s="167">
        <v>5</v>
      </c>
      <c r="C14" s="63">
        <v>0</v>
      </c>
      <c r="D14" s="132">
        <v>0</v>
      </c>
      <c r="E14" s="132">
        <v>1</v>
      </c>
    </row>
    <row r="15" spans="1:5" ht="20.25" customHeight="1">
      <c r="A15" s="51" t="s">
        <v>44</v>
      </c>
      <c r="B15" s="167">
        <v>5</v>
      </c>
      <c r="C15" s="63">
        <v>0</v>
      </c>
      <c r="D15" s="132">
        <v>0</v>
      </c>
      <c r="E15" s="132">
        <v>1</v>
      </c>
    </row>
    <row r="16" spans="1:5">
      <c r="B16" s="47">
        <f>SUM(B4:B15)/12</f>
        <v>5</v>
      </c>
      <c r="C16" s="7" t="s">
        <v>100</v>
      </c>
    </row>
    <row r="17" ht="14.25" customHeight="1"/>
    <row r="18" ht="14.25" customHeight="1"/>
    <row r="19" ht="15" customHeigh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C12" sqref="C12:E12"/>
    </sheetView>
  </sheetViews>
  <sheetFormatPr defaultRowHeight="12.75"/>
  <cols>
    <col min="1" max="1" width="7.7109375" style="7" customWidth="1"/>
    <col min="2" max="2" width="7" style="12" customWidth="1"/>
    <col min="3" max="3" width="28.42578125" customWidth="1"/>
    <col min="4" max="4" width="19.42578125" customWidth="1"/>
    <col min="5" max="5" width="16.140625" customWidth="1"/>
  </cols>
  <sheetData>
    <row r="1" spans="1:5" ht="12.75" customHeight="1"/>
    <row r="2" spans="1:5" s="6" customFormat="1" ht="82.5" customHeight="1">
      <c r="A2" s="8" t="s">
        <v>32</v>
      </c>
      <c r="B2" s="17" t="s">
        <v>66</v>
      </c>
      <c r="C2" s="9" t="s">
        <v>33</v>
      </c>
      <c r="D2" s="5" t="s">
        <v>83</v>
      </c>
      <c r="E2" s="5" t="s">
        <v>82</v>
      </c>
    </row>
    <row r="3" spans="1:5" ht="14.25" customHeight="1">
      <c r="A3" s="1">
        <v>1</v>
      </c>
      <c r="B3" s="15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5"/>
      <c r="C4" s="3" t="s">
        <v>1</v>
      </c>
      <c r="D4" s="3"/>
      <c r="E4" s="3"/>
    </row>
    <row r="5" spans="1:5" ht="17.25" customHeight="1">
      <c r="A5" s="105" t="s">
        <v>114</v>
      </c>
      <c r="B5" s="175" t="s">
        <v>99</v>
      </c>
      <c r="C5" s="83"/>
      <c r="D5" s="105"/>
      <c r="E5" s="83"/>
    </row>
    <row r="6" spans="1:5" ht="18" customHeight="1">
      <c r="A6" s="132" t="s">
        <v>37</v>
      </c>
      <c r="B6" s="16">
        <v>5</v>
      </c>
      <c r="C6" s="4"/>
      <c r="D6" s="1" t="s">
        <v>101</v>
      </c>
      <c r="E6" s="1"/>
    </row>
    <row r="7" spans="1:5" ht="18" customHeight="1">
      <c r="A7" s="140" t="s">
        <v>115</v>
      </c>
      <c r="B7" s="69" t="s">
        <v>99</v>
      </c>
      <c r="C7" s="194"/>
      <c r="D7" s="105"/>
      <c r="E7" s="105"/>
    </row>
    <row r="8" spans="1:5" ht="18" customHeight="1">
      <c r="A8" s="140" t="s">
        <v>38</v>
      </c>
      <c r="B8" s="137" t="s">
        <v>99</v>
      </c>
      <c r="C8" s="194"/>
      <c r="D8" s="105"/>
      <c r="E8" s="105"/>
    </row>
    <row r="9" spans="1:5" ht="18" customHeight="1">
      <c r="A9" s="140" t="s">
        <v>126</v>
      </c>
      <c r="B9" s="137" t="s">
        <v>99</v>
      </c>
      <c r="C9" s="194"/>
      <c r="D9" s="105"/>
      <c r="E9" s="105"/>
    </row>
    <row r="10" spans="1:5" ht="18" customHeight="1">
      <c r="A10" s="132" t="s">
        <v>49</v>
      </c>
      <c r="B10" s="135">
        <v>5</v>
      </c>
      <c r="C10" s="4"/>
      <c r="D10" s="1" t="s">
        <v>101</v>
      </c>
      <c r="E10" s="1"/>
    </row>
    <row r="11" spans="1:5" ht="18" customHeight="1">
      <c r="A11" s="132" t="s">
        <v>40</v>
      </c>
      <c r="B11" s="135">
        <v>5</v>
      </c>
      <c r="C11" s="4"/>
      <c r="D11" s="1" t="s">
        <v>101</v>
      </c>
      <c r="E11" s="1"/>
    </row>
    <row r="12" spans="1:5" ht="18" customHeight="1">
      <c r="A12" s="140" t="s">
        <v>116</v>
      </c>
      <c r="B12" s="137" t="s">
        <v>99</v>
      </c>
      <c r="C12" s="194"/>
      <c r="D12" s="105"/>
      <c r="E12" s="105"/>
    </row>
    <row r="13" spans="1:5" ht="18" customHeight="1">
      <c r="A13" s="132" t="s">
        <v>41</v>
      </c>
      <c r="B13" s="135">
        <v>5</v>
      </c>
      <c r="C13" s="4"/>
      <c r="D13" s="1" t="s">
        <v>101</v>
      </c>
      <c r="E13" s="1"/>
    </row>
    <row r="14" spans="1:5" ht="18" customHeight="1">
      <c r="A14" s="132" t="s">
        <v>42</v>
      </c>
      <c r="B14" s="135">
        <v>5</v>
      </c>
      <c r="C14" s="4"/>
      <c r="D14" s="1" t="s">
        <v>101</v>
      </c>
      <c r="E14" s="1"/>
    </row>
    <row r="15" spans="1:5" ht="18" customHeight="1">
      <c r="A15" s="148" t="s">
        <v>43</v>
      </c>
      <c r="B15" s="133">
        <v>5</v>
      </c>
      <c r="C15" s="4"/>
      <c r="D15" s="1" t="s">
        <v>101</v>
      </c>
      <c r="E15" s="1"/>
    </row>
    <row r="16" spans="1:5" ht="18" customHeight="1">
      <c r="A16" s="140" t="s">
        <v>44</v>
      </c>
      <c r="B16" s="137" t="s">
        <v>99</v>
      </c>
      <c r="C16" s="194"/>
      <c r="D16" s="105"/>
      <c r="E16" s="105"/>
    </row>
    <row r="17" spans="2:3">
      <c r="B17" s="47">
        <f>SUM(B5:B16)/6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I17"/>
  <sheetViews>
    <sheetView view="pageBreakPreview" zoomScaleSheetLayoutView="100" workbookViewId="0">
      <selection activeCell="P18" sqref="P18"/>
    </sheetView>
  </sheetViews>
  <sheetFormatPr defaultRowHeight="12.75"/>
  <cols>
    <col min="1" max="1" width="7.42578125" style="7" customWidth="1"/>
    <col min="2" max="2" width="10.5703125" style="12" customWidth="1"/>
    <col min="3" max="3" width="19.5703125" customWidth="1"/>
    <col min="4" max="4" width="16" customWidth="1"/>
    <col min="5" max="5" width="14" hidden="1" customWidth="1"/>
    <col min="6" max="6" width="13.140625" hidden="1" customWidth="1"/>
    <col min="7" max="7" width="13.42578125" customWidth="1"/>
    <col min="8" max="8" width="13.5703125" customWidth="1"/>
    <col min="9" max="9" width="10.7109375" bestFit="1" customWidth="1"/>
  </cols>
  <sheetData>
    <row r="1" spans="1:9" ht="12.75" customHeight="1"/>
    <row r="2" spans="1:9" s="6" customFormat="1" ht="138" customHeight="1">
      <c r="A2" s="8" t="s">
        <v>2</v>
      </c>
      <c r="B2" s="17" t="s">
        <v>66</v>
      </c>
      <c r="C2" s="9" t="s">
        <v>3</v>
      </c>
      <c r="D2" s="60" t="s">
        <v>45</v>
      </c>
      <c r="E2" s="5" t="s">
        <v>47</v>
      </c>
      <c r="F2" s="57" t="s">
        <v>48</v>
      </c>
      <c r="G2" s="60" t="s">
        <v>46</v>
      </c>
    </row>
    <row r="3" spans="1:9" ht="19.5" customHeight="1">
      <c r="A3" s="28">
        <v>1</v>
      </c>
      <c r="B3" s="70"/>
      <c r="C3" s="28">
        <v>2</v>
      </c>
      <c r="D3" s="28">
        <v>3</v>
      </c>
      <c r="E3" s="28">
        <v>4</v>
      </c>
      <c r="F3" s="28" t="s">
        <v>65</v>
      </c>
      <c r="G3" s="28">
        <v>6</v>
      </c>
    </row>
    <row r="4" spans="1:9" ht="63" hidden="1" customHeight="1">
      <c r="A4" s="28" t="s">
        <v>0</v>
      </c>
      <c r="B4" s="70"/>
      <c r="C4" s="34" t="s">
        <v>1</v>
      </c>
      <c r="D4" s="34"/>
      <c r="E4" s="34"/>
      <c r="F4" s="34"/>
      <c r="G4" s="34"/>
    </row>
    <row r="5" spans="1:9" s="104" customFormat="1" ht="18.75" customHeight="1">
      <c r="A5" s="105" t="s">
        <v>114</v>
      </c>
      <c r="B5" s="134" t="s">
        <v>99</v>
      </c>
      <c r="C5" s="102">
        <f>G5/D5*100%</f>
        <v>0</v>
      </c>
      <c r="D5" s="84">
        <v>198</v>
      </c>
      <c r="E5" s="83"/>
      <c r="F5" s="82"/>
      <c r="G5" s="84">
        <v>0</v>
      </c>
    </row>
    <row r="6" spans="1:9" ht="18" customHeight="1">
      <c r="A6" s="51" t="s">
        <v>37</v>
      </c>
      <c r="B6" s="16">
        <v>4</v>
      </c>
      <c r="C6" s="13">
        <f t="shared" ref="C6:C16" si="0">G6/D6*100%</f>
        <v>0.46039800713998502</v>
      </c>
      <c r="D6" s="58">
        <v>343446.1</v>
      </c>
      <c r="E6" s="58"/>
      <c r="F6" s="58"/>
      <c r="G6" s="58">
        <v>158121.9</v>
      </c>
      <c r="H6" s="90"/>
      <c r="I6" s="67"/>
    </row>
    <row r="7" spans="1:9" ht="18" customHeight="1">
      <c r="A7" s="132" t="s">
        <v>115</v>
      </c>
      <c r="B7" s="16">
        <v>5</v>
      </c>
      <c r="C7" s="13">
        <f t="shared" si="0"/>
        <v>0.97159220902033161</v>
      </c>
      <c r="D7" s="58">
        <v>13112.6</v>
      </c>
      <c r="E7" s="58"/>
      <c r="F7" s="58"/>
      <c r="G7" s="58">
        <v>12740.1</v>
      </c>
      <c r="H7" s="14"/>
    </row>
    <row r="8" spans="1:9" ht="18" customHeight="1">
      <c r="A8" s="132" t="s">
        <v>38</v>
      </c>
      <c r="B8" s="133">
        <v>5</v>
      </c>
      <c r="C8" s="13">
        <f t="shared" si="0"/>
        <v>0.74827018342931317</v>
      </c>
      <c r="D8" s="89">
        <v>29815.3</v>
      </c>
      <c r="E8" s="89"/>
      <c r="F8" s="89"/>
      <c r="G8" s="89">
        <v>22309.9</v>
      </c>
      <c r="H8" s="67"/>
    </row>
    <row r="9" spans="1:9" s="104" customFormat="1" ht="18" customHeight="1">
      <c r="A9" s="136" t="s">
        <v>126</v>
      </c>
      <c r="B9" s="134" t="s">
        <v>99</v>
      </c>
      <c r="C9" s="102">
        <f t="shared" si="0"/>
        <v>0</v>
      </c>
      <c r="D9" s="82">
        <v>7979.9</v>
      </c>
      <c r="E9" s="82"/>
      <c r="F9" s="82"/>
      <c r="G9" s="82">
        <v>0</v>
      </c>
      <c r="H9" s="103"/>
    </row>
    <row r="10" spans="1:9" ht="18" customHeight="1">
      <c r="A10" s="132" t="s">
        <v>49</v>
      </c>
      <c r="B10" s="135">
        <v>5</v>
      </c>
      <c r="C10" s="13">
        <f>G10/D10*100%</f>
        <v>1</v>
      </c>
      <c r="D10" s="58">
        <v>219313.2</v>
      </c>
      <c r="E10" s="58"/>
      <c r="F10" s="58"/>
      <c r="G10" s="58">
        <v>219313.2</v>
      </c>
    </row>
    <row r="11" spans="1:9" ht="18" customHeight="1">
      <c r="A11" s="132" t="s">
        <v>40</v>
      </c>
      <c r="B11" s="135">
        <v>5</v>
      </c>
      <c r="C11" s="13">
        <f t="shared" si="0"/>
        <v>1</v>
      </c>
      <c r="D11" s="58">
        <v>3166063.6</v>
      </c>
      <c r="E11" s="58"/>
      <c r="F11" s="58"/>
      <c r="G11" s="58">
        <v>3166063.6</v>
      </c>
    </row>
    <row r="12" spans="1:9" ht="18" customHeight="1">
      <c r="A12" s="132" t="s">
        <v>116</v>
      </c>
      <c r="B12" s="133">
        <v>5</v>
      </c>
      <c r="C12" s="13">
        <f>G12/D12*100%</f>
        <v>1</v>
      </c>
      <c r="D12" s="58">
        <v>10432.299999999999</v>
      </c>
      <c r="E12" s="58"/>
      <c r="F12" s="58"/>
      <c r="G12" s="58">
        <v>10432.299999999999</v>
      </c>
    </row>
    <row r="13" spans="1:9" s="24" customFormat="1" ht="18" customHeight="1">
      <c r="A13" s="132" t="s">
        <v>41</v>
      </c>
      <c r="B13" s="133">
        <v>5</v>
      </c>
      <c r="C13" s="13">
        <f t="shared" si="0"/>
        <v>0.98342235383663001</v>
      </c>
      <c r="D13" s="58">
        <v>1445603.3</v>
      </c>
      <c r="E13" s="58"/>
      <c r="F13" s="58"/>
      <c r="G13" s="58">
        <v>1421638.6</v>
      </c>
      <c r="H13" s="91"/>
    </row>
    <row r="14" spans="1:9" ht="18" customHeight="1">
      <c r="A14" s="132" t="s">
        <v>42</v>
      </c>
      <c r="B14" s="133">
        <v>5</v>
      </c>
      <c r="C14" s="13">
        <f t="shared" si="0"/>
        <v>0.99999492783578348</v>
      </c>
      <c r="D14" s="58">
        <v>828048.9</v>
      </c>
      <c r="E14" s="58"/>
      <c r="F14" s="58"/>
      <c r="G14" s="58">
        <v>828044.7</v>
      </c>
      <c r="H14" s="91"/>
      <c r="I14" s="67"/>
    </row>
    <row r="15" spans="1:9" s="104" customFormat="1" ht="18" customHeight="1">
      <c r="A15" s="136" t="s">
        <v>43</v>
      </c>
      <c r="B15" s="134" t="s">
        <v>99</v>
      </c>
      <c r="C15" s="102">
        <f t="shared" si="0"/>
        <v>0</v>
      </c>
      <c r="D15" s="82">
        <v>49761.7</v>
      </c>
      <c r="E15" s="82"/>
      <c r="F15" s="82"/>
      <c r="G15" s="82">
        <v>0</v>
      </c>
    </row>
    <row r="16" spans="1:9" s="104" customFormat="1" ht="18" customHeight="1">
      <c r="A16" s="136" t="s">
        <v>44</v>
      </c>
      <c r="B16" s="134" t="s">
        <v>99</v>
      </c>
      <c r="C16" s="102">
        <f t="shared" si="0"/>
        <v>0</v>
      </c>
      <c r="D16" s="82">
        <v>4873.8999999999996</v>
      </c>
      <c r="E16" s="82"/>
      <c r="F16" s="82"/>
      <c r="G16" s="82">
        <v>0</v>
      </c>
    </row>
    <row r="17" spans="2:7" ht="18.75" customHeight="1">
      <c r="B17" s="47">
        <f>SUM(B5:B16)/8</f>
        <v>4.875</v>
      </c>
      <c r="C17" s="7" t="s">
        <v>100</v>
      </c>
      <c r="D17" s="121">
        <f>SUM(D5:F16)</f>
        <v>6118648.8000000007</v>
      </c>
      <c r="E17" s="121">
        <f>SUM(E6:E14)</f>
        <v>0</v>
      </c>
      <c r="F17" s="121">
        <f>SUM(F6:F14)</f>
        <v>0</v>
      </c>
      <c r="G17" s="121">
        <f>SUM(G6:G16)</f>
        <v>5838664.2999999998</v>
      </c>
    </row>
  </sheetData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Y24"/>
  <sheetViews>
    <sheetView view="pageBreakPreview" workbookViewId="0">
      <selection activeCell="B14" sqref="B14"/>
    </sheetView>
  </sheetViews>
  <sheetFormatPr defaultRowHeight="12.75"/>
  <cols>
    <col min="1" max="1" width="7.7109375" style="7" customWidth="1"/>
    <col min="2" max="2" width="7" style="12" customWidth="1"/>
    <col min="3" max="3" width="34" customWidth="1"/>
    <col min="4" max="4" width="19.42578125" customWidth="1"/>
    <col min="5" max="5" width="16.140625" customWidth="1"/>
  </cols>
  <sheetData>
    <row r="1" spans="1:25" ht="12.75" customHeight="1"/>
    <row r="2" spans="1:25" s="6" customFormat="1" ht="114" customHeight="1">
      <c r="A2" s="8" t="s">
        <v>4</v>
      </c>
      <c r="B2" s="17" t="s">
        <v>66</v>
      </c>
      <c r="C2" s="9" t="s">
        <v>5</v>
      </c>
      <c r="D2" s="5" t="s">
        <v>45</v>
      </c>
      <c r="E2" s="5" t="s">
        <v>69</v>
      </c>
    </row>
    <row r="3" spans="1:25" ht="14.25" customHeight="1">
      <c r="A3" s="1">
        <v>1</v>
      </c>
      <c r="B3" s="15"/>
      <c r="C3" s="1" t="s">
        <v>53</v>
      </c>
      <c r="D3" s="1">
        <v>3</v>
      </c>
      <c r="E3" s="1">
        <v>4</v>
      </c>
    </row>
    <row r="4" spans="1:25" ht="63" hidden="1" customHeight="1">
      <c r="A4" s="1" t="s">
        <v>0</v>
      </c>
      <c r="B4" s="15"/>
      <c r="C4" s="3" t="s">
        <v>1</v>
      </c>
      <c r="D4" s="3"/>
      <c r="E4" s="3"/>
    </row>
    <row r="5" spans="1:25" ht="16.5" customHeight="1">
      <c r="A5" s="49" t="s">
        <v>114</v>
      </c>
      <c r="B5" s="137" t="s">
        <v>99</v>
      </c>
      <c r="C5" s="22"/>
      <c r="D5" s="84">
        <f>Р2!D5</f>
        <v>198</v>
      </c>
      <c r="E5" s="49">
        <v>0</v>
      </c>
    </row>
    <row r="6" spans="1:25" ht="18" customHeight="1">
      <c r="A6" s="51" t="s">
        <v>37</v>
      </c>
      <c r="B6" s="16">
        <v>0</v>
      </c>
      <c r="C6" s="25">
        <f>E6/D6*100</f>
        <v>24.384146449763151</v>
      </c>
      <c r="D6" s="58">
        <f>Р2!D6</f>
        <v>343446.1</v>
      </c>
      <c r="E6" s="21">
        <v>83746.399999999994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8" customHeight="1">
      <c r="A7" s="140" t="s">
        <v>115</v>
      </c>
      <c r="B7" s="137" t="s">
        <v>99</v>
      </c>
      <c r="C7" s="62"/>
      <c r="D7" s="82">
        <f>Р2!D7</f>
        <v>13112.6</v>
      </c>
      <c r="E7" s="54">
        <v>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s="23" customFormat="1" ht="18" customHeight="1">
      <c r="A8" s="140" t="s">
        <v>38</v>
      </c>
      <c r="B8" s="137" t="s">
        <v>99</v>
      </c>
      <c r="C8" s="62"/>
      <c r="D8" s="82">
        <f>Р2!D8</f>
        <v>29815.3</v>
      </c>
      <c r="E8" s="54"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s="23" customFormat="1" ht="18" customHeight="1">
      <c r="A9" s="140" t="s">
        <v>126</v>
      </c>
      <c r="B9" s="137" t="s">
        <v>99</v>
      </c>
      <c r="C9" s="62"/>
      <c r="D9" s="82">
        <f>Р2!D9</f>
        <v>7979.9</v>
      </c>
      <c r="E9" s="54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8" customHeight="1">
      <c r="A10" s="132" t="s">
        <v>49</v>
      </c>
      <c r="B10" s="135">
        <v>5</v>
      </c>
      <c r="C10" s="25">
        <f t="shared" ref="C10:C16" si="0">E10/D10*100</f>
        <v>87.880072882070024</v>
      </c>
      <c r="D10" s="58">
        <f>Р2!D10</f>
        <v>219313.2</v>
      </c>
      <c r="E10" s="21">
        <v>192732.6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8" customHeight="1">
      <c r="A11" s="132" t="s">
        <v>40</v>
      </c>
      <c r="B11" s="135">
        <v>4</v>
      </c>
      <c r="C11" s="25">
        <f t="shared" si="0"/>
        <v>59.384340857840002</v>
      </c>
      <c r="D11" s="58">
        <f>Р2!D11</f>
        <v>3166063.6</v>
      </c>
      <c r="E11" s="21">
        <v>1880146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s="23" customFormat="1" ht="18" customHeight="1">
      <c r="A12" s="140" t="s">
        <v>116</v>
      </c>
      <c r="B12" s="134" t="s">
        <v>99</v>
      </c>
      <c r="C12" s="62"/>
      <c r="D12" s="82">
        <f>Р2!D12</f>
        <v>10432.299999999999</v>
      </c>
      <c r="E12" s="5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s="23" customFormat="1" ht="18" customHeight="1">
      <c r="A13" s="148" t="s">
        <v>41</v>
      </c>
      <c r="B13" s="135">
        <v>0</v>
      </c>
      <c r="C13" s="193">
        <f t="shared" si="0"/>
        <v>1.5993460999985265</v>
      </c>
      <c r="D13" s="89">
        <f>Р2!D13</f>
        <v>1445603.3</v>
      </c>
      <c r="E13" s="77">
        <v>23120.2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8" customHeight="1">
      <c r="A14" s="132" t="s">
        <v>42</v>
      </c>
      <c r="B14" s="133">
        <v>0</v>
      </c>
      <c r="C14" s="25">
        <f t="shared" si="0"/>
        <v>13.859857793422586</v>
      </c>
      <c r="D14" s="58">
        <f>Р2!D14</f>
        <v>828048.9</v>
      </c>
      <c r="E14" s="94">
        <v>114766.39999999999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s="23" customFormat="1" ht="18" customHeight="1">
      <c r="A15" s="148" t="s">
        <v>43</v>
      </c>
      <c r="B15" s="133">
        <v>0</v>
      </c>
      <c r="C15" s="193">
        <f t="shared" si="0"/>
        <v>5.5546735742548989</v>
      </c>
      <c r="D15" s="89">
        <f>Р2!D15</f>
        <v>49761.7</v>
      </c>
      <c r="E15" s="77">
        <v>2764.1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s="23" customFormat="1" ht="18" customHeight="1">
      <c r="A16" s="140" t="s">
        <v>44</v>
      </c>
      <c r="B16" s="137" t="s">
        <v>99</v>
      </c>
      <c r="C16" s="62">
        <f t="shared" si="0"/>
        <v>0</v>
      </c>
      <c r="D16" s="82">
        <f>Р2!D16</f>
        <v>4873.8999999999996</v>
      </c>
      <c r="E16" s="54"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6.5" customHeight="1">
      <c r="A17" s="141"/>
      <c r="B17" s="142">
        <f>(B6+B10+B11+B14+B13+B15)/6</f>
        <v>1.5</v>
      </c>
      <c r="C17" s="141" t="s">
        <v>100</v>
      </c>
      <c r="D17" s="143">
        <f>SUM(D5:D16)</f>
        <v>6118648.8000000007</v>
      </c>
      <c r="E17" s="143">
        <f>E6+E15+E14+E13+E11+E10</f>
        <v>2297275.7000000002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R86"/>
  <sheetViews>
    <sheetView view="pageBreakPreview" workbookViewId="0">
      <selection activeCell="B7" sqref="B7"/>
    </sheetView>
  </sheetViews>
  <sheetFormatPr defaultRowHeight="12.75"/>
  <cols>
    <col min="1" max="2" width="7.7109375" style="7" customWidth="1"/>
    <col min="3" max="3" width="23.85546875" customWidth="1"/>
    <col min="4" max="4" width="13.7109375" style="20" customWidth="1"/>
    <col min="5" max="5" width="14.85546875" customWidth="1"/>
    <col min="6" max="6" width="12.7109375" customWidth="1"/>
    <col min="7" max="7" width="12.28515625" customWidth="1"/>
    <col min="8" max="22" width="9.140625" customWidth="1"/>
  </cols>
  <sheetData>
    <row r="1" spans="1:18" ht="12.75" customHeight="1"/>
    <row r="2" spans="1:18" s="6" customFormat="1" ht="78" customHeight="1">
      <c r="A2" s="8" t="s">
        <v>6</v>
      </c>
      <c r="B2" s="17" t="s">
        <v>66</v>
      </c>
      <c r="C2" s="95" t="s">
        <v>34</v>
      </c>
      <c r="D2" s="96" t="s">
        <v>71</v>
      </c>
      <c r="E2" s="97" t="s">
        <v>70</v>
      </c>
      <c r="F2" s="50" t="s">
        <v>84</v>
      </c>
      <c r="G2" s="50" t="s">
        <v>87</v>
      </c>
      <c r="H2" s="50" t="s">
        <v>88</v>
      </c>
      <c r="I2" s="50" t="s">
        <v>107</v>
      </c>
      <c r="J2" s="50" t="s">
        <v>90</v>
      </c>
      <c r="K2" s="50" t="s">
        <v>91</v>
      </c>
      <c r="L2" s="50" t="s">
        <v>92</v>
      </c>
      <c r="M2" s="50" t="s">
        <v>93</v>
      </c>
      <c r="N2" s="119" t="s">
        <v>94</v>
      </c>
      <c r="O2" s="50" t="s">
        <v>95</v>
      </c>
      <c r="P2" s="50" t="s">
        <v>96</v>
      </c>
      <c r="Q2" s="50" t="s">
        <v>97</v>
      </c>
    </row>
    <row r="3" spans="1:18" ht="19.5" customHeight="1">
      <c r="A3" s="1">
        <v>1</v>
      </c>
      <c r="B3" s="15"/>
      <c r="C3" s="50" t="s">
        <v>52</v>
      </c>
      <c r="D3" s="98">
        <v>3</v>
      </c>
      <c r="E3" s="50">
        <v>4</v>
      </c>
      <c r="F3" s="50">
        <v>5</v>
      </c>
      <c r="G3" s="50">
        <v>6</v>
      </c>
      <c r="H3" s="50">
        <v>7</v>
      </c>
      <c r="I3" s="50">
        <v>8</v>
      </c>
      <c r="J3" s="50">
        <v>9</v>
      </c>
      <c r="K3" s="50">
        <v>10</v>
      </c>
      <c r="L3" s="50">
        <v>11</v>
      </c>
      <c r="M3" s="50">
        <v>12</v>
      </c>
      <c r="N3" s="50">
        <v>13</v>
      </c>
      <c r="O3" s="50">
        <v>14</v>
      </c>
      <c r="P3" s="50">
        <v>15</v>
      </c>
      <c r="Q3" s="50">
        <v>16</v>
      </c>
    </row>
    <row r="4" spans="1:18" ht="63" hidden="1" customHeight="1">
      <c r="A4" s="1" t="s">
        <v>0</v>
      </c>
      <c r="B4" s="15"/>
      <c r="C4" s="99" t="s">
        <v>1</v>
      </c>
      <c r="D4" s="100"/>
      <c r="E4" s="99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8" ht="18" customHeight="1">
      <c r="A5" s="50" t="s">
        <v>114</v>
      </c>
      <c r="B5" s="144">
        <v>0</v>
      </c>
      <c r="C5" s="101">
        <f>D5/E5*100%</f>
        <v>0.72530297466030114</v>
      </c>
      <c r="D5" s="122">
        <v>197.5</v>
      </c>
      <c r="E5" s="123">
        <f>SUM(F5:Q5)</f>
        <v>272.3</v>
      </c>
      <c r="F5" s="123">
        <v>0</v>
      </c>
      <c r="G5" s="123">
        <v>8</v>
      </c>
      <c r="H5" s="123">
        <v>30</v>
      </c>
      <c r="I5" s="123">
        <v>50</v>
      </c>
      <c r="J5" s="126">
        <v>10</v>
      </c>
      <c r="K5" s="126">
        <v>10</v>
      </c>
      <c r="L5" s="186">
        <v>7</v>
      </c>
      <c r="M5" s="123">
        <v>17</v>
      </c>
      <c r="N5" s="123">
        <v>17</v>
      </c>
      <c r="O5" s="123">
        <v>40</v>
      </c>
      <c r="P5" s="123">
        <v>30</v>
      </c>
      <c r="Q5" s="123">
        <v>53.3</v>
      </c>
      <c r="R5" s="67"/>
    </row>
    <row r="6" spans="1:18" ht="18" customHeight="1">
      <c r="A6" s="61" t="s">
        <v>37</v>
      </c>
      <c r="B6" s="144">
        <v>5</v>
      </c>
      <c r="C6" s="101">
        <f>D6/E6*100%</f>
        <v>1.2410729374898983</v>
      </c>
      <c r="D6" s="124">
        <v>235732</v>
      </c>
      <c r="E6" s="123">
        <f>SUM(F6:Q6)</f>
        <v>189942.09999999998</v>
      </c>
      <c r="F6" s="185">
        <v>7693.9</v>
      </c>
      <c r="G6" s="123">
        <v>6921.2</v>
      </c>
      <c r="H6" s="123">
        <v>11633.1</v>
      </c>
      <c r="I6" s="185">
        <v>16693.7</v>
      </c>
      <c r="J6" s="185">
        <v>16953.8</v>
      </c>
      <c r="K6" s="185">
        <v>13411.4</v>
      </c>
      <c r="L6" s="187">
        <v>18372.5</v>
      </c>
      <c r="M6" s="123">
        <v>14306.2</v>
      </c>
      <c r="N6" s="123">
        <v>19614.900000000001</v>
      </c>
      <c r="O6" s="123">
        <v>15065.2</v>
      </c>
      <c r="P6" s="123">
        <v>16461</v>
      </c>
      <c r="Q6" s="123">
        <v>32815.199999999997</v>
      </c>
      <c r="R6" s="67"/>
    </row>
    <row r="7" spans="1:18" ht="18" customHeight="1">
      <c r="A7" s="61" t="s">
        <v>115</v>
      </c>
      <c r="B7" s="144">
        <v>5</v>
      </c>
      <c r="C7" s="101">
        <f>D7/E7*100%</f>
        <v>1.1260193453582445</v>
      </c>
      <c r="D7" s="124">
        <v>6973.1</v>
      </c>
      <c r="E7" s="123">
        <f t="shared" ref="E7:E16" si="0">SUM(F7:Q7)</f>
        <v>6192.7</v>
      </c>
      <c r="F7" s="123">
        <v>217</v>
      </c>
      <c r="G7" s="123">
        <v>402</v>
      </c>
      <c r="H7" s="123">
        <v>592.5</v>
      </c>
      <c r="I7" s="185">
        <v>643.1</v>
      </c>
      <c r="J7" s="185">
        <v>511.1</v>
      </c>
      <c r="K7" s="185">
        <v>511.1</v>
      </c>
      <c r="L7" s="187">
        <v>723.7</v>
      </c>
      <c r="M7" s="123">
        <v>665</v>
      </c>
      <c r="N7" s="123">
        <v>570</v>
      </c>
      <c r="O7" s="123">
        <v>723.7</v>
      </c>
      <c r="P7" s="123">
        <v>633.5</v>
      </c>
      <c r="Q7" s="123" t="s">
        <v>133</v>
      </c>
    </row>
    <row r="8" spans="1:18" ht="18" customHeight="1">
      <c r="A8" s="130" t="s">
        <v>38</v>
      </c>
      <c r="B8" s="144">
        <v>5</v>
      </c>
      <c r="C8" s="101">
        <f t="shared" ref="C8:C16" si="1">D8/E8*100%</f>
        <v>1.0209517793219625</v>
      </c>
      <c r="D8" s="124">
        <v>24242.5</v>
      </c>
      <c r="E8" s="123">
        <f t="shared" si="0"/>
        <v>23745</v>
      </c>
      <c r="F8" s="123">
        <v>669.9</v>
      </c>
      <c r="G8" s="123">
        <v>1444.9</v>
      </c>
      <c r="H8" s="123">
        <v>1789.7</v>
      </c>
      <c r="I8" s="185">
        <v>1924</v>
      </c>
      <c r="J8" s="185">
        <v>1660.8</v>
      </c>
      <c r="K8" s="185">
        <v>1898.2</v>
      </c>
      <c r="L8" s="187">
        <v>2311</v>
      </c>
      <c r="M8" s="123">
        <v>2073.1999999999998</v>
      </c>
      <c r="N8" s="123">
        <v>2038</v>
      </c>
      <c r="O8" s="123">
        <v>2265.3000000000002</v>
      </c>
      <c r="P8" s="123">
        <v>2071.4</v>
      </c>
      <c r="Q8" s="123">
        <v>3598.6</v>
      </c>
    </row>
    <row r="9" spans="1:18" s="80" customFormat="1" ht="18" customHeight="1">
      <c r="A9" s="145" t="s">
        <v>126</v>
      </c>
      <c r="B9" s="146">
        <v>4</v>
      </c>
      <c r="C9" s="125">
        <f t="shared" si="1"/>
        <v>0.90520425602293408</v>
      </c>
      <c r="D9" s="127">
        <v>6567.8</v>
      </c>
      <c r="E9" s="126">
        <f t="shared" si="0"/>
        <v>7255.5999999999995</v>
      </c>
      <c r="F9" s="126">
        <v>321</v>
      </c>
      <c r="G9" s="126">
        <v>465</v>
      </c>
      <c r="H9" s="126">
        <v>662</v>
      </c>
      <c r="I9" s="185">
        <v>597</v>
      </c>
      <c r="J9" s="185">
        <v>585</v>
      </c>
      <c r="K9" s="185">
        <v>503</v>
      </c>
      <c r="L9" s="187">
        <v>684</v>
      </c>
      <c r="M9" s="126">
        <v>650</v>
      </c>
      <c r="N9" s="126">
        <v>390</v>
      </c>
      <c r="O9" s="126">
        <v>761.9</v>
      </c>
      <c r="P9" s="126">
        <v>559</v>
      </c>
      <c r="Q9" s="126">
        <v>1077.7</v>
      </c>
    </row>
    <row r="10" spans="1:18" ht="18" customHeight="1">
      <c r="A10" s="130" t="s">
        <v>49</v>
      </c>
      <c r="B10" s="144">
        <v>5</v>
      </c>
      <c r="C10" s="101">
        <f t="shared" si="1"/>
        <v>0.98185639803963265</v>
      </c>
      <c r="D10" s="124">
        <v>205910.8</v>
      </c>
      <c r="E10" s="123">
        <f t="shared" si="0"/>
        <v>209715.8</v>
      </c>
      <c r="F10" s="123">
        <v>6667.1</v>
      </c>
      <c r="G10" s="123">
        <v>16871</v>
      </c>
      <c r="H10" s="123">
        <v>16989.400000000001</v>
      </c>
      <c r="I10" s="185">
        <v>16460.5</v>
      </c>
      <c r="J10" s="185">
        <v>18245.599999999999</v>
      </c>
      <c r="K10" s="185">
        <v>25514.9</v>
      </c>
      <c r="L10" s="187">
        <v>11318.5</v>
      </c>
      <c r="M10" s="123">
        <v>10941.5</v>
      </c>
      <c r="N10" s="123">
        <v>16547.599999999999</v>
      </c>
      <c r="O10" s="123">
        <v>17792.5</v>
      </c>
      <c r="P10" s="123">
        <v>17891.3</v>
      </c>
      <c r="Q10" s="123">
        <v>34475.9</v>
      </c>
    </row>
    <row r="11" spans="1:18" ht="18" customHeight="1">
      <c r="A11" s="130" t="s">
        <v>40</v>
      </c>
      <c r="B11" s="144">
        <v>5</v>
      </c>
      <c r="C11" s="101">
        <f t="shared" si="1"/>
        <v>0.99418753267357618</v>
      </c>
      <c r="D11" s="124">
        <v>775530.5</v>
      </c>
      <c r="E11" s="123">
        <f t="shared" si="0"/>
        <v>780064.59999999986</v>
      </c>
      <c r="F11" s="123">
        <v>27916.9</v>
      </c>
      <c r="G11" s="123">
        <v>62266.3</v>
      </c>
      <c r="H11" s="123">
        <v>77272.3</v>
      </c>
      <c r="I11" s="185">
        <v>74011.3</v>
      </c>
      <c r="J11" s="185">
        <v>92804.2</v>
      </c>
      <c r="K11" s="185">
        <v>62201.2</v>
      </c>
      <c r="L11" s="187">
        <v>54321.1</v>
      </c>
      <c r="M11" s="123">
        <v>43354.1</v>
      </c>
      <c r="N11" s="123">
        <v>61312.2</v>
      </c>
      <c r="O11" s="123">
        <v>60991.199999999997</v>
      </c>
      <c r="P11" s="123">
        <v>75550.100000000006</v>
      </c>
      <c r="Q11" s="123">
        <v>88063.7</v>
      </c>
    </row>
    <row r="12" spans="1:18" ht="18" customHeight="1">
      <c r="A12" s="130" t="s">
        <v>116</v>
      </c>
      <c r="B12" s="144">
        <v>0</v>
      </c>
      <c r="C12" s="101">
        <f>D12/E12*100%</f>
        <v>0.78075168742392764</v>
      </c>
      <c r="D12" s="124">
        <v>6350.4</v>
      </c>
      <c r="E12" s="123">
        <f>SUM(F12:Q12)</f>
        <v>8133.6999999999989</v>
      </c>
      <c r="F12" s="123">
        <v>163</v>
      </c>
      <c r="G12" s="123">
        <v>362.2</v>
      </c>
      <c r="H12" s="123">
        <v>789.3</v>
      </c>
      <c r="I12" s="185">
        <v>790.6</v>
      </c>
      <c r="J12" s="185">
        <v>920.4</v>
      </c>
      <c r="K12" s="185">
        <v>943.3</v>
      </c>
      <c r="L12" s="188">
        <v>893.4</v>
      </c>
      <c r="M12" s="123">
        <v>586.5</v>
      </c>
      <c r="N12" s="123">
        <v>625.4</v>
      </c>
      <c r="O12" s="123">
        <v>541.5</v>
      </c>
      <c r="P12" s="123">
        <v>665.9</v>
      </c>
      <c r="Q12" s="123">
        <v>852.2</v>
      </c>
    </row>
    <row r="13" spans="1:18" ht="18" customHeight="1">
      <c r="A13" s="130" t="s">
        <v>41</v>
      </c>
      <c r="B13" s="144">
        <v>4</v>
      </c>
      <c r="C13" s="101">
        <f t="shared" si="1"/>
        <v>0.9164474649831581</v>
      </c>
      <c r="D13" s="124">
        <v>246634.8</v>
      </c>
      <c r="E13" s="123">
        <f t="shared" si="0"/>
        <v>269120.5</v>
      </c>
      <c r="F13" s="123">
        <v>7060</v>
      </c>
      <c r="G13" s="123">
        <v>11138.8</v>
      </c>
      <c r="H13" s="123">
        <v>18348.5</v>
      </c>
      <c r="I13" s="185">
        <v>16538.099999999999</v>
      </c>
      <c r="J13" s="185">
        <v>17877.7</v>
      </c>
      <c r="K13" s="185">
        <v>31453.1</v>
      </c>
      <c r="L13" s="188">
        <v>23248.799999999999</v>
      </c>
      <c r="M13" s="123">
        <v>12450.7</v>
      </c>
      <c r="N13" s="123">
        <v>13574.5</v>
      </c>
      <c r="O13" s="123">
        <v>14382.4</v>
      </c>
      <c r="P13" s="123">
        <v>43767.1</v>
      </c>
      <c r="Q13" s="123">
        <v>59280.800000000003</v>
      </c>
    </row>
    <row r="14" spans="1:18" ht="18" customHeight="1">
      <c r="A14" s="130" t="s">
        <v>42</v>
      </c>
      <c r="B14" s="144">
        <v>4</v>
      </c>
      <c r="C14" s="101">
        <f t="shared" si="1"/>
        <v>0.91912445443724378</v>
      </c>
      <c r="D14" s="124">
        <v>11119.2</v>
      </c>
      <c r="E14" s="123">
        <f t="shared" si="0"/>
        <v>12097.6</v>
      </c>
      <c r="F14" s="123">
        <v>926.9</v>
      </c>
      <c r="G14" s="123">
        <v>1003.8</v>
      </c>
      <c r="H14" s="123">
        <v>946.9</v>
      </c>
      <c r="I14" s="185">
        <v>934.9</v>
      </c>
      <c r="J14" s="185">
        <v>979.5</v>
      </c>
      <c r="K14" s="185">
        <v>956.5</v>
      </c>
      <c r="L14" s="188">
        <v>996.6</v>
      </c>
      <c r="M14" s="123">
        <v>944</v>
      </c>
      <c r="N14" s="123">
        <v>1033.5</v>
      </c>
      <c r="O14" s="123">
        <v>817.9</v>
      </c>
      <c r="P14" s="123">
        <v>1253.0999999999999</v>
      </c>
      <c r="Q14" s="123">
        <v>1304</v>
      </c>
    </row>
    <row r="15" spans="1:18" ht="18" customHeight="1">
      <c r="A15" s="130" t="s">
        <v>43</v>
      </c>
      <c r="B15" s="144">
        <v>0</v>
      </c>
      <c r="C15" s="101">
        <f t="shared" si="1"/>
        <v>0.66624716556465879</v>
      </c>
      <c r="D15" s="124">
        <v>47539.8</v>
      </c>
      <c r="E15" s="123">
        <f t="shared" si="0"/>
        <v>71354.600000000006</v>
      </c>
      <c r="F15" s="123">
        <v>1749.7</v>
      </c>
      <c r="G15" s="123">
        <v>3548.3</v>
      </c>
      <c r="H15" s="123">
        <v>2950.6</v>
      </c>
      <c r="I15" s="185">
        <v>3246.1</v>
      </c>
      <c r="J15" s="185">
        <v>3128.8</v>
      </c>
      <c r="K15" s="185">
        <v>3732.4</v>
      </c>
      <c r="L15" s="188">
        <v>3769.3</v>
      </c>
      <c r="M15" s="123">
        <v>3759.4</v>
      </c>
      <c r="N15" s="123">
        <v>3501.6</v>
      </c>
      <c r="O15" s="123">
        <v>19779.900000000001</v>
      </c>
      <c r="P15" s="123">
        <v>16009.6</v>
      </c>
      <c r="Q15" s="123">
        <v>6178.9</v>
      </c>
    </row>
    <row r="16" spans="1:18" ht="18" customHeight="1">
      <c r="A16" s="130" t="s">
        <v>44</v>
      </c>
      <c r="B16" s="144">
        <v>4</v>
      </c>
      <c r="C16" s="101">
        <f t="shared" si="1"/>
        <v>0.99921875000000004</v>
      </c>
      <c r="D16" s="124">
        <v>127.9</v>
      </c>
      <c r="E16" s="123">
        <f t="shared" si="0"/>
        <v>128</v>
      </c>
      <c r="F16" s="123">
        <v>0</v>
      </c>
      <c r="G16" s="123">
        <v>0</v>
      </c>
      <c r="H16" s="123">
        <v>0</v>
      </c>
      <c r="I16" s="185">
        <v>10.4</v>
      </c>
      <c r="J16" s="123">
        <v>0</v>
      </c>
      <c r="K16" s="123">
        <v>0</v>
      </c>
      <c r="L16" s="188">
        <v>10.5</v>
      </c>
      <c r="M16" s="123">
        <v>0</v>
      </c>
      <c r="N16" s="123">
        <v>0</v>
      </c>
      <c r="O16" s="123">
        <v>10.5</v>
      </c>
      <c r="P16" s="123">
        <v>0</v>
      </c>
      <c r="Q16" s="123">
        <v>96.6</v>
      </c>
    </row>
    <row r="17" spans="1:17" ht="15" customHeight="1">
      <c r="A17" s="138"/>
      <c r="B17" s="139">
        <f>SUM(B5:B16)/12</f>
        <v>3.4166666666666665</v>
      </c>
      <c r="C17" s="138" t="s">
        <v>100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</row>
    <row r="18" spans="1:17">
      <c r="C18" s="24"/>
      <c r="D18" s="24"/>
      <c r="E18" s="24"/>
      <c r="F18" s="24"/>
      <c r="G18" s="24"/>
    </row>
    <row r="19" spans="1:17">
      <c r="C19" s="24"/>
      <c r="D19" s="24"/>
      <c r="E19" s="129"/>
      <c r="F19" s="24"/>
      <c r="G19" s="24"/>
    </row>
    <row r="20" spans="1:17">
      <c r="C20" s="24"/>
      <c r="D20" s="24"/>
      <c r="E20" s="24"/>
      <c r="F20" s="24"/>
      <c r="G20" s="24"/>
    </row>
    <row r="21" spans="1:17">
      <c r="C21" s="24"/>
      <c r="D21" s="24"/>
      <c r="E21" s="24"/>
      <c r="F21" s="24"/>
      <c r="G21" s="24"/>
    </row>
    <row r="22" spans="1:17">
      <c r="C22" s="24"/>
      <c r="D22" s="24"/>
      <c r="E22" s="24"/>
      <c r="F22" s="24"/>
      <c r="G22" s="24"/>
    </row>
    <row r="23" spans="1:17">
      <c r="C23" s="24"/>
      <c r="D23" s="24"/>
      <c r="E23" s="24"/>
      <c r="F23" s="24"/>
      <c r="G23" s="24"/>
    </row>
    <row r="24" spans="1:17">
      <c r="C24" s="24"/>
      <c r="D24" s="24"/>
      <c r="E24" s="24"/>
      <c r="F24" s="24"/>
      <c r="G24" s="24"/>
    </row>
    <row r="25" spans="1:17">
      <c r="C25" s="24"/>
      <c r="D25" s="24"/>
      <c r="E25" s="24"/>
      <c r="F25" s="24"/>
      <c r="G25" s="24"/>
    </row>
    <row r="26" spans="1:17">
      <c r="C26" s="24"/>
      <c r="D26" s="24"/>
      <c r="E26" s="24"/>
      <c r="F26" s="24"/>
      <c r="G26" s="24"/>
    </row>
    <row r="27" spans="1:17">
      <c r="C27" s="24"/>
      <c r="D27" s="24"/>
      <c r="E27" s="24"/>
      <c r="F27" s="24"/>
      <c r="G27" s="24"/>
    </row>
    <row r="28" spans="1:17">
      <c r="C28" s="24"/>
      <c r="D28" s="24"/>
      <c r="E28" s="24"/>
      <c r="F28" s="24"/>
      <c r="G28" s="24"/>
    </row>
    <row r="29" spans="1:17">
      <c r="C29" s="24"/>
      <c r="D29" s="24"/>
      <c r="E29" s="24"/>
      <c r="F29" s="24"/>
      <c r="G29" s="24"/>
    </row>
    <row r="30" spans="1:17">
      <c r="C30" s="24"/>
      <c r="D30" s="24"/>
      <c r="E30" s="24"/>
      <c r="F30" s="24"/>
      <c r="G30" s="24"/>
    </row>
    <row r="31" spans="1:17">
      <c r="C31" s="24"/>
      <c r="D31" s="24"/>
      <c r="E31" s="24"/>
      <c r="F31" s="24"/>
      <c r="G31" s="24"/>
    </row>
    <row r="32" spans="1:17">
      <c r="C32" s="24"/>
      <c r="D32" s="24"/>
      <c r="E32" s="24"/>
      <c r="F32" s="24"/>
      <c r="G32" s="24"/>
    </row>
    <row r="33" spans="3:7">
      <c r="C33" s="24"/>
      <c r="D33" s="24"/>
      <c r="E33" s="24"/>
      <c r="F33" s="24"/>
      <c r="G33" s="24"/>
    </row>
    <row r="34" spans="3:7">
      <c r="C34" s="24"/>
      <c r="D34" s="24"/>
      <c r="E34" s="24"/>
      <c r="F34" s="24"/>
      <c r="G34" s="24"/>
    </row>
    <row r="35" spans="3:7">
      <c r="C35" s="24"/>
      <c r="D35" s="24"/>
      <c r="E35" s="24"/>
      <c r="F35" s="24"/>
      <c r="G35" s="24"/>
    </row>
    <row r="36" spans="3:7">
      <c r="C36" s="24"/>
      <c r="D36" s="24"/>
      <c r="E36" s="24"/>
      <c r="F36" s="24"/>
      <c r="G36" s="24"/>
    </row>
    <row r="37" spans="3:7">
      <c r="C37" s="24"/>
      <c r="D37" s="24"/>
      <c r="E37" s="24"/>
      <c r="F37" s="24"/>
      <c r="G37" s="24"/>
    </row>
    <row r="38" spans="3:7">
      <c r="C38" s="24"/>
      <c r="D38" s="24"/>
      <c r="E38" s="24"/>
      <c r="F38" s="24"/>
      <c r="G38" s="24"/>
    </row>
    <row r="39" spans="3:7">
      <c r="C39" s="24"/>
      <c r="D39" s="24"/>
      <c r="E39" s="24"/>
      <c r="F39" s="24"/>
      <c r="G39" s="24"/>
    </row>
    <row r="40" spans="3:7">
      <c r="C40" s="24"/>
      <c r="D40" s="24"/>
      <c r="E40" s="24"/>
      <c r="F40" s="24"/>
      <c r="G40" s="24"/>
    </row>
    <row r="41" spans="3:7">
      <c r="C41" s="24"/>
      <c r="D41" s="24"/>
      <c r="E41" s="24"/>
      <c r="F41" s="24"/>
      <c r="G41" s="24"/>
    </row>
    <row r="42" spans="3:7">
      <c r="C42" s="24"/>
      <c r="D42" s="24"/>
      <c r="E42" s="24"/>
      <c r="F42" s="24"/>
      <c r="G42" s="24"/>
    </row>
    <row r="43" spans="3:7">
      <c r="C43" s="24"/>
      <c r="D43" s="24"/>
      <c r="E43" s="24"/>
      <c r="F43" s="24"/>
      <c r="G43" s="24"/>
    </row>
    <row r="44" spans="3:7">
      <c r="C44" s="24"/>
      <c r="D44" s="24"/>
      <c r="E44" s="24"/>
      <c r="F44" s="24"/>
      <c r="G44" s="24"/>
    </row>
    <row r="45" spans="3:7">
      <c r="C45" s="24"/>
      <c r="D45" s="24"/>
      <c r="E45" s="24"/>
      <c r="F45" s="24"/>
      <c r="G45" s="24"/>
    </row>
    <row r="46" spans="3:7">
      <c r="C46" s="24"/>
      <c r="D46" s="24"/>
      <c r="E46" s="24"/>
      <c r="F46" s="24"/>
      <c r="G46" s="24"/>
    </row>
    <row r="47" spans="3:7">
      <c r="C47" s="24"/>
      <c r="D47" s="24"/>
      <c r="E47" s="24"/>
      <c r="F47" s="24"/>
      <c r="G47" s="24"/>
    </row>
    <row r="48" spans="3:7">
      <c r="C48" s="24"/>
      <c r="D48" s="24"/>
      <c r="E48" s="24"/>
      <c r="F48" s="24"/>
      <c r="G48" s="24"/>
    </row>
    <row r="49" spans="3:7">
      <c r="C49" s="24"/>
      <c r="D49" s="24"/>
      <c r="E49" s="24"/>
      <c r="F49" s="24"/>
      <c r="G49" s="24"/>
    </row>
    <row r="50" spans="3:7">
      <c r="C50" s="24"/>
      <c r="D50" s="24"/>
      <c r="E50" s="24"/>
      <c r="F50" s="24"/>
      <c r="G50" s="24"/>
    </row>
    <row r="51" spans="3:7">
      <c r="C51" s="24"/>
      <c r="D51" s="24"/>
      <c r="E51" s="24"/>
      <c r="F51" s="24"/>
      <c r="G51" s="24"/>
    </row>
    <row r="52" spans="3:7">
      <c r="C52" s="24"/>
      <c r="D52" s="24"/>
      <c r="E52" s="24"/>
      <c r="F52" s="24"/>
      <c r="G52" s="24"/>
    </row>
    <row r="53" spans="3:7">
      <c r="C53" s="24"/>
      <c r="D53" s="24"/>
      <c r="E53" s="24"/>
      <c r="F53" s="24"/>
      <c r="G53" s="24"/>
    </row>
    <row r="54" spans="3:7">
      <c r="C54" s="24"/>
      <c r="D54" s="24"/>
      <c r="E54" s="24"/>
      <c r="F54" s="24"/>
      <c r="G54" s="24"/>
    </row>
    <row r="55" spans="3:7">
      <c r="C55" s="24"/>
      <c r="D55" s="24"/>
      <c r="E55" s="24"/>
      <c r="F55" s="24"/>
      <c r="G55" s="24"/>
    </row>
    <row r="56" spans="3:7">
      <c r="C56" s="24"/>
      <c r="D56" s="24"/>
      <c r="E56" s="24"/>
      <c r="F56" s="24"/>
      <c r="G56" s="24"/>
    </row>
    <row r="57" spans="3:7">
      <c r="C57" s="24"/>
      <c r="D57" s="24"/>
      <c r="E57" s="24"/>
      <c r="F57" s="24"/>
      <c r="G57" s="24"/>
    </row>
    <row r="58" spans="3:7">
      <c r="C58" s="24"/>
      <c r="D58" s="24"/>
      <c r="E58" s="24"/>
      <c r="F58" s="24"/>
      <c r="G58" s="24"/>
    </row>
    <row r="59" spans="3:7">
      <c r="C59" s="24"/>
      <c r="D59" s="24"/>
      <c r="E59" s="24"/>
      <c r="F59" s="24"/>
      <c r="G59" s="24"/>
    </row>
    <row r="60" spans="3:7">
      <c r="C60" s="24"/>
      <c r="D60" s="24"/>
      <c r="E60" s="24"/>
      <c r="F60" s="24"/>
      <c r="G60" s="24"/>
    </row>
    <row r="61" spans="3:7">
      <c r="C61" s="24"/>
      <c r="D61" s="24"/>
      <c r="E61" s="24"/>
      <c r="F61" s="24"/>
      <c r="G61" s="24"/>
    </row>
    <row r="62" spans="3:7">
      <c r="C62" s="24"/>
      <c r="D62" s="24"/>
      <c r="E62" s="24"/>
      <c r="F62" s="24"/>
      <c r="G62" s="24"/>
    </row>
    <row r="63" spans="3:7">
      <c r="C63" s="24"/>
      <c r="D63" s="24"/>
      <c r="E63" s="24"/>
      <c r="F63" s="24"/>
      <c r="G63" s="24"/>
    </row>
    <row r="64" spans="3:7">
      <c r="C64" s="24"/>
      <c r="D64" s="24"/>
      <c r="E64" s="24"/>
      <c r="F64" s="24"/>
      <c r="G64" s="24"/>
    </row>
    <row r="65" spans="3:7">
      <c r="C65" s="24"/>
      <c r="D65" s="24"/>
      <c r="E65" s="24"/>
      <c r="F65" s="24"/>
      <c r="G65" s="24"/>
    </row>
    <row r="66" spans="3:7">
      <c r="C66" s="24"/>
      <c r="D66" s="24"/>
      <c r="E66" s="24"/>
      <c r="F66" s="24"/>
      <c r="G66" s="24"/>
    </row>
    <row r="67" spans="3:7">
      <c r="C67" s="24"/>
      <c r="D67" s="24"/>
      <c r="E67" s="24"/>
      <c r="F67" s="24"/>
      <c r="G67" s="24"/>
    </row>
    <row r="68" spans="3:7">
      <c r="C68" s="24"/>
      <c r="D68" s="24"/>
      <c r="E68" s="24"/>
      <c r="F68" s="24"/>
      <c r="G68" s="24"/>
    </row>
    <row r="69" spans="3:7">
      <c r="C69" s="24"/>
      <c r="D69" s="24"/>
      <c r="E69" s="24"/>
      <c r="F69" s="24"/>
      <c r="G69" s="24"/>
    </row>
    <row r="70" spans="3:7">
      <c r="C70" s="24"/>
      <c r="D70" s="24"/>
      <c r="E70" s="24"/>
      <c r="F70" s="24"/>
      <c r="G70" s="24"/>
    </row>
    <row r="71" spans="3:7">
      <c r="C71" s="24"/>
      <c r="D71" s="24"/>
      <c r="E71" s="24"/>
      <c r="F71" s="24"/>
      <c r="G71" s="24"/>
    </row>
    <row r="72" spans="3:7">
      <c r="C72" s="24"/>
      <c r="D72" s="24"/>
      <c r="E72" s="24"/>
      <c r="F72" s="24"/>
      <c r="G72" s="24"/>
    </row>
    <row r="73" spans="3:7">
      <c r="C73" s="24"/>
      <c r="D73" s="24"/>
      <c r="E73" s="24"/>
      <c r="F73" s="24"/>
      <c r="G73" s="24"/>
    </row>
    <row r="74" spans="3:7">
      <c r="C74" s="24"/>
      <c r="D74" s="24"/>
      <c r="E74" s="24"/>
      <c r="F74" s="24"/>
      <c r="G74" s="24"/>
    </row>
    <row r="75" spans="3:7">
      <c r="C75" s="24"/>
      <c r="D75" s="24"/>
      <c r="E75" s="24"/>
      <c r="F75" s="24"/>
      <c r="G75" s="24"/>
    </row>
    <row r="76" spans="3:7">
      <c r="C76" s="24"/>
      <c r="D76" s="24"/>
      <c r="E76" s="24"/>
      <c r="F76" s="24"/>
      <c r="G76" s="24"/>
    </row>
    <row r="77" spans="3:7">
      <c r="C77" s="24"/>
      <c r="D77" s="24"/>
      <c r="E77" s="24"/>
      <c r="F77" s="24"/>
      <c r="G77" s="24"/>
    </row>
    <row r="78" spans="3:7">
      <c r="C78" s="24"/>
      <c r="D78" s="24"/>
      <c r="E78" s="24"/>
      <c r="F78" s="24"/>
      <c r="G78" s="24"/>
    </row>
    <row r="79" spans="3:7">
      <c r="C79" s="24"/>
      <c r="D79" s="24"/>
      <c r="E79" s="24"/>
      <c r="F79" s="24"/>
      <c r="G79" s="24"/>
    </row>
    <row r="80" spans="3:7">
      <c r="C80" s="24"/>
      <c r="D80" s="24"/>
      <c r="E80" s="24"/>
      <c r="F80" s="24"/>
      <c r="G80" s="24"/>
    </row>
    <row r="81" spans="3:7">
      <c r="C81" s="24"/>
      <c r="D81" s="24"/>
      <c r="E81" s="24"/>
      <c r="F81" s="24"/>
      <c r="G81" s="24"/>
    </row>
    <row r="82" spans="3:7">
      <c r="C82" s="24"/>
      <c r="D82" s="24"/>
      <c r="E82" s="24"/>
      <c r="F82" s="24"/>
      <c r="G82" s="24"/>
    </row>
    <row r="83" spans="3:7">
      <c r="C83" s="24"/>
      <c r="D83" s="24"/>
      <c r="E83" s="24"/>
      <c r="F83" s="24"/>
      <c r="G83" s="24"/>
    </row>
    <row r="84" spans="3:7">
      <c r="C84" s="24"/>
      <c r="D84" s="24"/>
      <c r="E84" s="24"/>
      <c r="F84" s="24"/>
      <c r="G84" s="24"/>
    </row>
    <row r="85" spans="3:7">
      <c r="C85" s="24"/>
      <c r="D85" s="24"/>
      <c r="E85" s="24"/>
      <c r="F85" s="24"/>
      <c r="G85" s="24"/>
    </row>
    <row r="86" spans="3:7">
      <c r="C86" s="24"/>
      <c r="D86" s="24"/>
      <c r="E86" s="24"/>
      <c r="F86" s="24"/>
      <c r="G86" s="24"/>
    </row>
  </sheetData>
  <phoneticPr fontId="3" type="noConversion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colBreaks count="1" manualBreakCount="1">
    <brk id="17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H17"/>
  <sheetViews>
    <sheetView view="pageBreakPreview" zoomScale="89" zoomScaleSheetLayoutView="89" workbookViewId="0">
      <selection activeCell="B14" sqref="B14"/>
    </sheetView>
  </sheetViews>
  <sheetFormatPr defaultRowHeight="12.75"/>
  <cols>
    <col min="1" max="1" width="7.5703125" style="27" customWidth="1"/>
    <col min="2" max="2" width="7.7109375" style="27" customWidth="1"/>
    <col min="3" max="3" width="35.42578125" style="27" customWidth="1"/>
    <col min="4" max="4" width="16.7109375" style="24" customWidth="1"/>
    <col min="5" max="5" width="16.140625" style="80" customWidth="1"/>
    <col min="6" max="6" width="14" style="24" hidden="1" customWidth="1"/>
    <col min="7" max="7" width="9.5703125" style="24" hidden="1" customWidth="1"/>
    <col min="8" max="8" width="12.7109375" style="24" customWidth="1"/>
    <col min="9" max="16384" width="9.140625" style="24"/>
  </cols>
  <sheetData>
    <row r="1" spans="1:8" ht="12.75" customHeight="1"/>
    <row r="2" spans="1:8" s="32" customFormat="1" ht="86.25" customHeight="1">
      <c r="A2" s="30" t="s">
        <v>7</v>
      </c>
      <c r="B2" s="31" t="s">
        <v>66</v>
      </c>
      <c r="C2" s="30" t="s">
        <v>8</v>
      </c>
      <c r="D2" s="57" t="s">
        <v>72</v>
      </c>
      <c r="E2" s="86" t="s">
        <v>73</v>
      </c>
      <c r="F2" s="57" t="s">
        <v>125</v>
      </c>
    </row>
    <row r="3" spans="1:8" ht="15" customHeight="1">
      <c r="A3" s="28">
        <v>1</v>
      </c>
      <c r="B3" s="70"/>
      <c r="C3" s="28">
        <v>2</v>
      </c>
      <c r="D3" s="28">
        <v>3</v>
      </c>
      <c r="E3" s="88">
        <v>4</v>
      </c>
    </row>
    <row r="4" spans="1:8" ht="21.75" hidden="1" customHeight="1">
      <c r="A4" s="28" t="s">
        <v>0</v>
      </c>
      <c r="B4" s="70"/>
      <c r="C4" s="28" t="s">
        <v>1</v>
      </c>
      <c r="D4" s="34"/>
      <c r="E4" s="114"/>
    </row>
    <row r="5" spans="1:8" ht="21" customHeight="1">
      <c r="A5" s="28" t="s">
        <v>114</v>
      </c>
      <c r="B5" s="16">
        <v>0</v>
      </c>
      <c r="C5" s="76">
        <f>D5/E5*100%</f>
        <v>0.56126482213438733</v>
      </c>
      <c r="D5" s="94">
        <v>71</v>
      </c>
      <c r="E5" s="77">
        <v>126.5</v>
      </c>
      <c r="F5" s="91">
        <f>D5+E5</f>
        <v>197.5</v>
      </c>
      <c r="G5" s="117">
        <f>D5/F5*100</f>
        <v>35.949367088607595</v>
      </c>
      <c r="H5" s="91"/>
    </row>
    <row r="6" spans="1:8" ht="21" customHeight="1">
      <c r="A6" s="28" t="s">
        <v>37</v>
      </c>
      <c r="B6" s="16">
        <v>1</v>
      </c>
      <c r="C6" s="76">
        <f t="shared" ref="C6:C17" si="0">D6/E6*100%</f>
        <v>0.4427765235958207</v>
      </c>
      <c r="D6" s="94">
        <v>94104.8</v>
      </c>
      <c r="E6" s="77">
        <v>212533.4</v>
      </c>
      <c r="F6" s="91">
        <f t="shared" ref="F6:F16" si="1">D6+E6</f>
        <v>306638.2</v>
      </c>
      <c r="G6" s="117">
        <f t="shared" ref="G6:G17" si="2">D6/F6*100</f>
        <v>30.689196584117699</v>
      </c>
      <c r="H6" s="91"/>
    </row>
    <row r="7" spans="1:8" ht="21" customHeight="1">
      <c r="A7" s="28" t="s">
        <v>115</v>
      </c>
      <c r="B7" s="16">
        <v>5</v>
      </c>
      <c r="C7" s="76">
        <f t="shared" si="0"/>
        <v>8.0833583394555236E-2</v>
      </c>
      <c r="D7" s="94">
        <v>781.2</v>
      </c>
      <c r="E7" s="77">
        <v>9664.2999999999993</v>
      </c>
      <c r="F7" s="91">
        <f t="shared" si="1"/>
        <v>10445.5</v>
      </c>
      <c r="G7" s="117">
        <f t="shared" si="2"/>
        <v>7.4788186300320723</v>
      </c>
      <c r="H7" s="91"/>
    </row>
    <row r="8" spans="1:8" ht="21" customHeight="1">
      <c r="A8" s="28" t="s">
        <v>38</v>
      </c>
      <c r="B8" s="16">
        <v>5</v>
      </c>
      <c r="C8" s="76">
        <f t="shared" si="0"/>
        <v>9.1796665833720065E-2</v>
      </c>
      <c r="D8" s="94">
        <v>1542.9</v>
      </c>
      <c r="E8" s="77">
        <v>16807.8</v>
      </c>
      <c r="F8" s="91">
        <f t="shared" si="1"/>
        <v>18350.7</v>
      </c>
      <c r="G8" s="117">
        <f t="shared" si="2"/>
        <v>8.407853651359348</v>
      </c>
      <c r="H8" s="91"/>
    </row>
    <row r="9" spans="1:8" ht="21" customHeight="1">
      <c r="A9" s="28" t="s">
        <v>126</v>
      </c>
      <c r="B9" s="16">
        <v>5</v>
      </c>
      <c r="C9" s="76">
        <f>D9/E9*100%</f>
        <v>8.048126322151708E-2</v>
      </c>
      <c r="D9" s="94">
        <v>426.1</v>
      </c>
      <c r="E9" s="77">
        <v>5294.4</v>
      </c>
      <c r="F9" s="91">
        <f t="shared" si="1"/>
        <v>5720.5</v>
      </c>
      <c r="G9" s="117">
        <f t="shared" si="2"/>
        <v>7.4486495935669961</v>
      </c>
      <c r="H9" s="91"/>
    </row>
    <row r="10" spans="1:8" ht="21" customHeight="1">
      <c r="A10" s="28" t="s">
        <v>49</v>
      </c>
      <c r="B10" s="16">
        <v>1</v>
      </c>
      <c r="C10" s="76">
        <f t="shared" si="0"/>
        <v>0.44931324072945311</v>
      </c>
      <c r="D10" s="94">
        <v>67080.399999999994</v>
      </c>
      <c r="E10" s="77">
        <v>149295.4</v>
      </c>
      <c r="F10" s="91">
        <f t="shared" si="1"/>
        <v>216375.8</v>
      </c>
      <c r="G10" s="117">
        <f t="shared" si="2"/>
        <v>31.00180334399688</v>
      </c>
      <c r="H10" s="91"/>
    </row>
    <row r="11" spans="1:8" ht="21" customHeight="1">
      <c r="A11" s="28" t="s">
        <v>40</v>
      </c>
      <c r="B11" s="16">
        <v>3</v>
      </c>
      <c r="C11" s="76">
        <f t="shared" si="0"/>
        <v>0.33086139924477342</v>
      </c>
      <c r="D11" s="94">
        <v>773913.3</v>
      </c>
      <c r="E11" s="77">
        <v>2339086.1</v>
      </c>
      <c r="F11" s="91">
        <f t="shared" si="1"/>
        <v>3112999.4000000004</v>
      </c>
      <c r="G11" s="117">
        <f t="shared" si="2"/>
        <v>24.860695443757553</v>
      </c>
      <c r="H11" s="91"/>
    </row>
    <row r="12" spans="1:8" ht="21" customHeight="1">
      <c r="A12" s="28" t="s">
        <v>116</v>
      </c>
      <c r="B12" s="16">
        <v>0</v>
      </c>
      <c r="C12" s="76">
        <f>D12/E12*100%</f>
        <v>0.72683712050312577</v>
      </c>
      <c r="D12" s="94">
        <v>3883.2</v>
      </c>
      <c r="E12" s="77">
        <v>5342.6</v>
      </c>
      <c r="F12" s="91">
        <f>D12+E12</f>
        <v>9225.7999999999993</v>
      </c>
      <c r="G12" s="117">
        <f>D12/F12*100</f>
        <v>42.090658804656506</v>
      </c>
      <c r="H12" s="91"/>
    </row>
    <row r="13" spans="1:8" ht="21" customHeight="1">
      <c r="A13" s="28" t="s">
        <v>41</v>
      </c>
      <c r="B13" s="16">
        <v>0</v>
      </c>
      <c r="C13" s="76">
        <f t="shared" si="0"/>
        <v>0.76841740813550274</v>
      </c>
      <c r="D13" s="94">
        <v>616772</v>
      </c>
      <c r="E13" s="77">
        <v>802652.3</v>
      </c>
      <c r="F13" s="91">
        <f t="shared" si="1"/>
        <v>1419424.3</v>
      </c>
      <c r="G13" s="117">
        <f t="shared" si="2"/>
        <v>43.452264414523547</v>
      </c>
      <c r="H13" s="91"/>
    </row>
    <row r="14" spans="1:8" ht="21" customHeight="1">
      <c r="A14" s="28" t="s">
        <v>42</v>
      </c>
      <c r="B14" s="16">
        <v>5</v>
      </c>
      <c r="C14" s="76">
        <f>D14/E14*100%</f>
        <v>0.21938028717303748</v>
      </c>
      <c r="D14" s="94">
        <v>146521.9</v>
      </c>
      <c r="E14" s="77">
        <v>667890</v>
      </c>
      <c r="F14" s="91">
        <f t="shared" si="1"/>
        <v>814411.9</v>
      </c>
      <c r="G14" s="117">
        <f t="shared" si="2"/>
        <v>17.991129550047095</v>
      </c>
      <c r="H14" s="91"/>
    </row>
    <row r="15" spans="1:8" ht="21.75" customHeight="1">
      <c r="A15" s="28" t="s">
        <v>43</v>
      </c>
      <c r="B15" s="16">
        <v>0</v>
      </c>
      <c r="C15" s="76">
        <f t="shared" si="0"/>
        <v>0.88537148341979566</v>
      </c>
      <c r="D15" s="94">
        <v>19370.599999999999</v>
      </c>
      <c r="E15" s="77">
        <v>21878.5</v>
      </c>
      <c r="F15" s="91">
        <f t="shared" si="1"/>
        <v>41249.1</v>
      </c>
      <c r="G15" s="117">
        <f t="shared" si="2"/>
        <v>46.960054886045995</v>
      </c>
      <c r="H15" s="91"/>
    </row>
    <row r="16" spans="1:8" ht="21" customHeight="1">
      <c r="A16" s="28" t="s">
        <v>44</v>
      </c>
      <c r="B16" s="16">
        <v>0</v>
      </c>
      <c r="C16" s="76">
        <f t="shared" si="0"/>
        <v>0.43237698548382086</v>
      </c>
      <c r="D16" s="94">
        <v>1391</v>
      </c>
      <c r="E16" s="77">
        <v>3217.1</v>
      </c>
      <c r="F16" s="91">
        <f t="shared" si="1"/>
        <v>4608.1000000000004</v>
      </c>
      <c r="G16" s="117">
        <f t="shared" si="2"/>
        <v>30.185976866821463</v>
      </c>
      <c r="H16" s="91"/>
    </row>
    <row r="17" spans="1:8" ht="15.75">
      <c r="A17" s="132"/>
      <c r="B17" s="149">
        <f>SUM(B5:B16)/12</f>
        <v>2.0833333333333335</v>
      </c>
      <c r="C17" s="76">
        <f t="shared" si="0"/>
        <v>0.40763926699784997</v>
      </c>
      <c r="D17" s="150">
        <f>SUM(D5:D16)</f>
        <v>1725858.4</v>
      </c>
      <c r="E17" s="176">
        <f>SUM(E5:E16)</f>
        <v>4233788.3999999994</v>
      </c>
      <c r="F17" s="118">
        <f>SUM(F5:F16)</f>
        <v>5959646.7999999998</v>
      </c>
      <c r="G17" s="117">
        <f t="shared" si="2"/>
        <v>28.9590718698296</v>
      </c>
      <c r="H17" s="9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F17"/>
  <sheetViews>
    <sheetView view="pageBreakPreview" workbookViewId="0">
      <selection activeCell="F15" sqref="F15"/>
    </sheetView>
  </sheetViews>
  <sheetFormatPr defaultRowHeight="12.75"/>
  <cols>
    <col min="1" max="2" width="7" style="7" customWidth="1"/>
    <col min="3" max="3" width="39.7109375" customWidth="1"/>
    <col min="4" max="4" width="11.5703125" customWidth="1"/>
    <col min="5" max="5" width="11.85546875" customWidth="1"/>
    <col min="6" max="6" width="12.140625" customWidth="1"/>
  </cols>
  <sheetData>
    <row r="1" spans="1:6" ht="12.75" customHeight="1"/>
    <row r="2" spans="1:6" s="6" customFormat="1" ht="79.5" customHeight="1">
      <c r="A2" s="8" t="s">
        <v>9</v>
      </c>
      <c r="B2" s="17" t="s">
        <v>66</v>
      </c>
      <c r="C2" s="9" t="s">
        <v>10</v>
      </c>
      <c r="D2" s="5" t="s">
        <v>54</v>
      </c>
      <c r="E2" s="5" t="s">
        <v>55</v>
      </c>
      <c r="F2" s="5" t="s">
        <v>56</v>
      </c>
    </row>
    <row r="3" spans="1:6" ht="16.5" customHeight="1">
      <c r="A3" s="1">
        <v>1</v>
      </c>
      <c r="B3" s="15"/>
      <c r="C3" s="1">
        <v>2</v>
      </c>
      <c r="D3" s="1">
        <v>3</v>
      </c>
      <c r="E3" s="1">
        <v>4</v>
      </c>
      <c r="F3" s="1">
        <v>5</v>
      </c>
    </row>
    <row r="4" spans="1:6" ht="63" hidden="1" customHeight="1">
      <c r="A4" s="1" t="s">
        <v>0</v>
      </c>
      <c r="B4" s="15"/>
      <c r="C4" s="3" t="s">
        <v>1</v>
      </c>
      <c r="D4" s="3"/>
      <c r="E4" s="3"/>
      <c r="F4" s="3"/>
    </row>
    <row r="5" spans="1:6" ht="18" customHeight="1">
      <c r="A5" s="49" t="s">
        <v>114</v>
      </c>
      <c r="B5" s="137" t="s">
        <v>99</v>
      </c>
      <c r="C5" s="22"/>
      <c r="D5" s="190" t="s">
        <v>101</v>
      </c>
      <c r="E5" s="22"/>
      <c r="F5" s="22"/>
    </row>
    <row r="6" spans="1:6" ht="18" customHeight="1">
      <c r="A6" s="51" t="s">
        <v>37</v>
      </c>
      <c r="B6" s="16">
        <v>5</v>
      </c>
      <c r="C6" s="4"/>
      <c r="D6" s="189"/>
      <c r="E6" s="1"/>
      <c r="F6" s="1"/>
    </row>
    <row r="7" spans="1:6" ht="18" customHeight="1">
      <c r="A7" s="140" t="s">
        <v>115</v>
      </c>
      <c r="B7" s="137" t="s">
        <v>99</v>
      </c>
      <c r="C7" s="68"/>
      <c r="D7" s="190" t="s">
        <v>101</v>
      </c>
      <c r="E7" s="49"/>
      <c r="F7" s="49"/>
    </row>
    <row r="8" spans="1:6" ht="18" customHeight="1">
      <c r="A8" s="140" t="s">
        <v>38</v>
      </c>
      <c r="B8" s="137" t="s">
        <v>99</v>
      </c>
      <c r="C8" s="68"/>
      <c r="D8" s="190" t="s">
        <v>101</v>
      </c>
      <c r="E8" s="49"/>
      <c r="F8" s="49"/>
    </row>
    <row r="9" spans="1:6" ht="18" customHeight="1">
      <c r="A9" s="140" t="s">
        <v>126</v>
      </c>
      <c r="B9" s="137" t="s">
        <v>99</v>
      </c>
      <c r="C9" s="68"/>
      <c r="D9" s="190" t="s">
        <v>101</v>
      </c>
      <c r="E9" s="49"/>
      <c r="F9" s="49"/>
    </row>
    <row r="10" spans="1:6" ht="18" customHeight="1">
      <c r="A10" s="132" t="s">
        <v>49</v>
      </c>
      <c r="B10" s="135">
        <v>5</v>
      </c>
      <c r="C10" s="3"/>
      <c r="D10" s="189"/>
      <c r="E10" s="1"/>
      <c r="F10" s="1"/>
    </row>
    <row r="11" spans="1:6" ht="18" customHeight="1">
      <c r="A11" s="132" t="s">
        <v>40</v>
      </c>
      <c r="B11" s="135">
        <v>5</v>
      </c>
      <c r="C11" s="3"/>
      <c r="D11" s="189"/>
      <c r="E11" s="1"/>
      <c r="F11" s="1"/>
    </row>
    <row r="12" spans="1:6" ht="18" customHeight="1">
      <c r="A12" s="140" t="s">
        <v>116</v>
      </c>
      <c r="B12" s="137" t="s">
        <v>99</v>
      </c>
      <c r="C12" s="68"/>
      <c r="D12" s="190" t="s">
        <v>101</v>
      </c>
      <c r="E12" s="49"/>
      <c r="F12" s="49"/>
    </row>
    <row r="13" spans="1:6" ht="18" customHeight="1">
      <c r="A13" s="132" t="s">
        <v>41</v>
      </c>
      <c r="B13" s="133">
        <v>5</v>
      </c>
      <c r="C13" s="34"/>
      <c r="D13" s="189"/>
      <c r="E13" s="28"/>
      <c r="F13" s="28"/>
    </row>
    <row r="14" spans="1:6" ht="18" customHeight="1">
      <c r="A14" s="132" t="s">
        <v>42</v>
      </c>
      <c r="B14" s="133">
        <v>5</v>
      </c>
      <c r="C14" s="34"/>
      <c r="D14" s="191"/>
      <c r="E14" s="28"/>
      <c r="F14" s="28"/>
    </row>
    <row r="15" spans="1:6" ht="18" customHeight="1">
      <c r="A15" s="148" t="s">
        <v>43</v>
      </c>
      <c r="B15" s="192">
        <v>5</v>
      </c>
      <c r="C15" s="114"/>
      <c r="D15" s="195" t="s">
        <v>101</v>
      </c>
      <c r="E15" s="88"/>
      <c r="F15" s="88"/>
    </row>
    <row r="16" spans="1:6" ht="18" customHeight="1">
      <c r="A16" s="140" t="s">
        <v>44</v>
      </c>
      <c r="B16" s="137" t="s">
        <v>99</v>
      </c>
      <c r="C16" s="22"/>
      <c r="D16" s="190" t="s">
        <v>101</v>
      </c>
      <c r="E16" s="49"/>
      <c r="F16" s="49"/>
    </row>
    <row r="17" spans="2:3">
      <c r="B17" s="47">
        <f>(B14+B11+B10+B6+B13)/5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44"/>
  <sheetViews>
    <sheetView workbookViewId="0">
      <selection activeCell="A16" sqref="A16"/>
    </sheetView>
  </sheetViews>
  <sheetFormatPr defaultRowHeight="12.75"/>
  <cols>
    <col min="1" max="1" width="7.85546875" style="7" customWidth="1"/>
    <col min="2" max="2" width="7" style="7" customWidth="1"/>
    <col min="3" max="3" width="28.7109375" customWidth="1"/>
    <col min="4" max="4" width="19.42578125" customWidth="1"/>
    <col min="5" max="5" width="16.140625" customWidth="1"/>
  </cols>
  <sheetData>
    <row r="1" spans="1:5" ht="12.75" customHeight="1"/>
    <row r="2" spans="1:5" s="6" customFormat="1" ht="81.75" customHeight="1">
      <c r="A2" s="8" t="s">
        <v>11</v>
      </c>
      <c r="B2" s="17" t="s">
        <v>66</v>
      </c>
      <c r="C2" s="9" t="s">
        <v>12</v>
      </c>
      <c r="D2" s="5" t="s">
        <v>54</v>
      </c>
      <c r="E2" s="5" t="s">
        <v>57</v>
      </c>
    </row>
    <row r="3" spans="1:5" ht="16.5" customHeight="1">
      <c r="A3" s="1">
        <v>1</v>
      </c>
      <c r="B3" s="15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5"/>
      <c r="C4" s="3" t="s">
        <v>1</v>
      </c>
      <c r="D4" s="3"/>
      <c r="E4" s="3"/>
    </row>
    <row r="5" spans="1:5" ht="17.25" customHeight="1">
      <c r="A5" s="132" t="s">
        <v>114</v>
      </c>
      <c r="B5" s="16">
        <v>5</v>
      </c>
      <c r="C5" s="4"/>
      <c r="D5" s="1" t="s">
        <v>101</v>
      </c>
      <c r="E5" s="1"/>
    </row>
    <row r="6" spans="1:5" ht="17.25" customHeight="1">
      <c r="A6" s="132" t="s">
        <v>37</v>
      </c>
      <c r="B6" s="16">
        <v>5</v>
      </c>
      <c r="C6" s="4"/>
      <c r="D6" s="1" t="s">
        <v>101</v>
      </c>
      <c r="E6" s="1"/>
    </row>
    <row r="7" spans="1:5" ht="17.25" customHeight="1">
      <c r="A7" s="132" t="s">
        <v>115</v>
      </c>
      <c r="B7" s="16">
        <v>5</v>
      </c>
      <c r="C7" s="4"/>
      <c r="D7" s="1" t="s">
        <v>101</v>
      </c>
      <c r="E7" s="1"/>
    </row>
    <row r="8" spans="1:5" ht="17.25" customHeight="1">
      <c r="A8" s="132" t="s">
        <v>38</v>
      </c>
      <c r="B8" s="135">
        <v>5</v>
      </c>
      <c r="C8" s="4"/>
      <c r="D8" s="1" t="s">
        <v>101</v>
      </c>
      <c r="E8" s="1"/>
    </row>
    <row r="9" spans="1:5" ht="17.25" customHeight="1">
      <c r="A9" s="132" t="s">
        <v>126</v>
      </c>
      <c r="B9" s="135">
        <v>5</v>
      </c>
      <c r="C9" s="4"/>
      <c r="D9" s="1" t="s">
        <v>101</v>
      </c>
      <c r="E9" s="1"/>
    </row>
    <row r="10" spans="1:5" ht="17.25" customHeight="1">
      <c r="A10" s="132" t="s">
        <v>49</v>
      </c>
      <c r="B10" s="135">
        <v>5</v>
      </c>
      <c r="C10" s="3"/>
      <c r="D10" s="1" t="s">
        <v>101</v>
      </c>
      <c r="E10" s="1"/>
    </row>
    <row r="11" spans="1:5" ht="17.25" customHeight="1">
      <c r="A11" s="132" t="s">
        <v>40</v>
      </c>
      <c r="B11" s="135">
        <v>5</v>
      </c>
      <c r="C11" s="3"/>
      <c r="D11" s="1" t="s">
        <v>101</v>
      </c>
      <c r="E11" s="1"/>
    </row>
    <row r="12" spans="1:5" ht="17.25" customHeight="1">
      <c r="A12" s="132" t="s">
        <v>116</v>
      </c>
      <c r="B12" s="135">
        <v>5</v>
      </c>
      <c r="C12" s="4"/>
      <c r="D12" s="1" t="s">
        <v>101</v>
      </c>
      <c r="E12" s="1"/>
    </row>
    <row r="13" spans="1:5" ht="17.25" customHeight="1">
      <c r="A13" s="132" t="s">
        <v>41</v>
      </c>
      <c r="B13" s="133">
        <v>5</v>
      </c>
      <c r="C13" s="3"/>
      <c r="D13" s="1" t="s">
        <v>101</v>
      </c>
      <c r="E13" s="1"/>
    </row>
    <row r="14" spans="1:5" ht="17.25" customHeight="1">
      <c r="A14" s="132" t="s">
        <v>42</v>
      </c>
      <c r="B14" s="135">
        <v>5</v>
      </c>
      <c r="C14" s="3"/>
      <c r="D14" s="1" t="s">
        <v>101</v>
      </c>
      <c r="E14" s="1"/>
    </row>
    <row r="15" spans="1:5" ht="17.25" customHeight="1">
      <c r="A15" s="132" t="s">
        <v>43</v>
      </c>
      <c r="B15" s="135">
        <v>5</v>
      </c>
      <c r="C15" s="3"/>
      <c r="D15" s="1" t="s">
        <v>101</v>
      </c>
      <c r="E15" s="1"/>
    </row>
    <row r="16" spans="1:5" ht="17.25" customHeight="1">
      <c r="A16" s="132" t="s">
        <v>44</v>
      </c>
      <c r="B16" s="135">
        <v>5</v>
      </c>
      <c r="C16" s="3"/>
      <c r="D16" s="1" t="s">
        <v>101</v>
      </c>
      <c r="E16" s="1"/>
    </row>
    <row r="17" spans="2:3" ht="17.25" customHeight="1">
      <c r="B17" s="47">
        <f>SUM(B5:B16)/12</f>
        <v>5</v>
      </c>
      <c r="C17" s="7" t="s">
        <v>100</v>
      </c>
    </row>
    <row r="18" spans="2:3" ht="17.25" customHeight="1"/>
    <row r="19" spans="2:3" ht="17.25" customHeight="1"/>
    <row r="20" spans="2:3" ht="17.25" customHeight="1"/>
    <row r="21" spans="2:3" ht="17.25" customHeight="1"/>
    <row r="22" spans="2:3" ht="17.25" customHeight="1"/>
    <row r="23" spans="2:3" ht="17.25" customHeight="1"/>
    <row r="24" spans="2:3" ht="17.25" customHeight="1"/>
    <row r="25" spans="2:3" ht="17.25" customHeight="1"/>
    <row r="26" spans="2:3" ht="17.25" customHeight="1"/>
    <row r="27" spans="2:3" ht="17.25" customHeight="1"/>
    <row r="28" spans="2:3" ht="17.25" customHeight="1"/>
    <row r="29" spans="2:3" ht="17.25" customHeight="1"/>
    <row r="30" spans="2:3" ht="17.25" customHeight="1"/>
    <row r="31" spans="2:3" ht="17.25" customHeight="1"/>
    <row r="32" spans="2:3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F17"/>
  <sheetViews>
    <sheetView workbookViewId="0">
      <selection activeCell="A16" sqref="A16"/>
    </sheetView>
  </sheetViews>
  <sheetFormatPr defaultRowHeight="12.75"/>
  <cols>
    <col min="1" max="2" width="7.42578125" style="7" customWidth="1"/>
    <col min="3" max="3" width="31.28515625" customWidth="1"/>
    <col min="4" max="4" width="14.140625" customWidth="1"/>
    <col min="5" max="5" width="12.140625" customWidth="1"/>
    <col min="6" max="6" width="13" style="7" customWidth="1"/>
  </cols>
  <sheetData>
    <row r="1" spans="1:6" ht="12.75" customHeight="1"/>
    <row r="2" spans="1:6" s="6" customFormat="1" ht="99" customHeight="1">
      <c r="A2" s="8" t="s">
        <v>13</v>
      </c>
      <c r="B2" s="17" t="s">
        <v>66</v>
      </c>
      <c r="C2" s="9" t="s">
        <v>108</v>
      </c>
      <c r="D2" s="5" t="s">
        <v>58</v>
      </c>
      <c r="E2" s="5" t="s">
        <v>59</v>
      </c>
      <c r="F2" s="18" t="s">
        <v>60</v>
      </c>
    </row>
    <row r="3" spans="1:6" ht="16.5" customHeight="1">
      <c r="A3" s="1">
        <v>1</v>
      </c>
      <c r="B3" s="15"/>
      <c r="C3" s="1">
        <v>2</v>
      </c>
      <c r="D3" s="1">
        <v>3</v>
      </c>
      <c r="E3" s="1">
        <v>4</v>
      </c>
      <c r="F3" s="11">
        <v>5</v>
      </c>
    </row>
    <row r="4" spans="1:6" ht="63" hidden="1" customHeight="1">
      <c r="A4" s="1" t="s">
        <v>0</v>
      </c>
      <c r="B4" s="15"/>
      <c r="C4" s="3" t="s">
        <v>1</v>
      </c>
      <c r="D4" s="3"/>
      <c r="E4" s="3"/>
      <c r="F4" s="11"/>
    </row>
    <row r="5" spans="1:6" ht="21" customHeight="1">
      <c r="A5" s="140" t="s">
        <v>114</v>
      </c>
      <c r="B5" s="137" t="s">
        <v>99</v>
      </c>
      <c r="C5" s="22"/>
      <c r="D5" s="22"/>
      <c r="E5" s="22"/>
      <c r="F5" s="19"/>
    </row>
    <row r="6" spans="1:6" ht="20.25" customHeight="1">
      <c r="A6" s="132" t="s">
        <v>37</v>
      </c>
      <c r="B6" s="16">
        <v>5</v>
      </c>
      <c r="C6" s="64"/>
      <c r="D6" s="28" t="s">
        <v>101</v>
      </c>
      <c r="E6" s="1"/>
      <c r="F6" s="11"/>
    </row>
    <row r="7" spans="1:6" ht="20.25" customHeight="1">
      <c r="A7" s="140" t="s">
        <v>115</v>
      </c>
      <c r="B7" s="69" t="s">
        <v>99</v>
      </c>
      <c r="C7" s="68"/>
      <c r="D7" s="49"/>
      <c r="E7" s="49"/>
      <c r="F7" s="19"/>
    </row>
    <row r="8" spans="1:6" ht="20.25" customHeight="1">
      <c r="A8" s="140" t="s">
        <v>38</v>
      </c>
      <c r="B8" s="137" t="s">
        <v>99</v>
      </c>
      <c r="C8" s="22"/>
      <c r="D8" s="49"/>
      <c r="E8" s="49"/>
      <c r="F8" s="19"/>
    </row>
    <row r="9" spans="1:6" ht="20.25" customHeight="1">
      <c r="A9" s="140" t="s">
        <v>126</v>
      </c>
      <c r="B9" s="137" t="s">
        <v>99</v>
      </c>
      <c r="C9" s="22"/>
      <c r="D9" s="49"/>
      <c r="E9" s="49"/>
      <c r="F9" s="19"/>
    </row>
    <row r="10" spans="1:6" ht="20.25" customHeight="1">
      <c r="A10" s="132" t="s">
        <v>49</v>
      </c>
      <c r="B10" s="135">
        <v>5</v>
      </c>
      <c r="C10" s="3"/>
      <c r="D10" s="1" t="s">
        <v>101</v>
      </c>
      <c r="E10" s="1"/>
      <c r="F10" s="11"/>
    </row>
    <row r="11" spans="1:6" ht="20.25" customHeight="1">
      <c r="A11" s="132" t="s">
        <v>40</v>
      </c>
      <c r="B11" s="135">
        <v>5</v>
      </c>
      <c r="C11" s="3"/>
      <c r="D11" s="1" t="s">
        <v>101</v>
      </c>
      <c r="E11" s="1"/>
      <c r="F11" s="11"/>
    </row>
    <row r="12" spans="1:6" ht="20.25" customHeight="1">
      <c r="A12" s="140" t="s">
        <v>116</v>
      </c>
      <c r="B12" s="137" t="s">
        <v>99</v>
      </c>
      <c r="C12" s="22"/>
      <c r="D12" s="49"/>
      <c r="E12" s="49"/>
      <c r="F12" s="19"/>
    </row>
    <row r="13" spans="1:6" ht="20.25" customHeight="1">
      <c r="A13" s="132" t="s">
        <v>41</v>
      </c>
      <c r="B13" s="133">
        <v>5</v>
      </c>
      <c r="C13" s="34"/>
      <c r="D13" s="28" t="s">
        <v>101</v>
      </c>
      <c r="E13" s="28"/>
      <c r="F13" s="29"/>
    </row>
    <row r="14" spans="1:6" ht="20.25" customHeight="1">
      <c r="A14" s="132" t="s">
        <v>42</v>
      </c>
      <c r="B14" s="135">
        <v>5</v>
      </c>
      <c r="C14" s="3"/>
      <c r="D14" s="1" t="s">
        <v>101</v>
      </c>
      <c r="E14" s="1"/>
      <c r="F14" s="11"/>
    </row>
    <row r="15" spans="1:6" ht="20.25" customHeight="1">
      <c r="A15" s="132" t="s">
        <v>43</v>
      </c>
      <c r="B15" s="133">
        <v>5</v>
      </c>
      <c r="C15" s="34"/>
      <c r="D15" s="28" t="s">
        <v>101</v>
      </c>
      <c r="E15" s="28"/>
      <c r="F15" s="29"/>
    </row>
    <row r="16" spans="1:6" ht="20.25" customHeight="1">
      <c r="A16" s="140" t="s">
        <v>44</v>
      </c>
      <c r="B16" s="137" t="s">
        <v>99</v>
      </c>
      <c r="C16" s="22"/>
      <c r="D16" s="49"/>
      <c r="E16" s="49"/>
      <c r="F16" s="19"/>
    </row>
    <row r="17" spans="2:3">
      <c r="B17" s="47">
        <f>(B14+B11+B10+B6+B13+B15)/6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7</vt:i4>
      </vt:variant>
    </vt:vector>
  </HeadingPairs>
  <TitlesOfParts>
    <vt:vector size="28" baseType="lpstr">
      <vt:lpstr>свод</vt:lpstr>
      <vt:lpstr>Р1</vt:lpstr>
      <vt:lpstr>Р2</vt:lpstr>
      <vt:lpstr>Р3</vt:lpstr>
      <vt:lpstr>Р4</vt:lpstr>
      <vt:lpstr>Р5</vt:lpstr>
      <vt:lpstr>Р6</vt:lpstr>
      <vt:lpstr>Р7</vt:lpstr>
      <vt:lpstr>Р8</vt:lpstr>
      <vt:lpstr>Р9</vt:lpstr>
      <vt:lpstr>Р10</vt:lpstr>
      <vt:lpstr>Р11</vt:lpstr>
      <vt:lpstr>Р12</vt:lpstr>
      <vt:lpstr>Р13</vt:lpstr>
      <vt:lpstr>Р14</vt:lpstr>
      <vt:lpstr>Р15</vt:lpstr>
      <vt:lpstr>Р16</vt:lpstr>
      <vt:lpstr>Р17</vt:lpstr>
      <vt:lpstr>Р18</vt:lpstr>
      <vt:lpstr>Р19</vt:lpstr>
      <vt:lpstr>Р20</vt:lpstr>
      <vt:lpstr>Р13!Заголовки_для_печати</vt:lpstr>
      <vt:lpstr>свод!Заголовки_для_печати</vt:lpstr>
      <vt:lpstr>Р16!Область_печати</vt:lpstr>
      <vt:lpstr>Р2!Область_печати</vt:lpstr>
      <vt:lpstr>Р3!Область_печати</vt:lpstr>
      <vt:lpstr>Р4!Область_печати</vt:lpstr>
      <vt:lpstr>свод!Область_печати</vt:lpstr>
    </vt:vector>
  </TitlesOfParts>
  <Company>Администрации Аксайского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Финансовое управление</dc:creator>
  <cp:lastModifiedBy>Мирошниченко</cp:lastModifiedBy>
  <cp:lastPrinted>2024-02-09T11:29:56Z</cp:lastPrinted>
  <dcterms:created xsi:type="dcterms:W3CDTF">2012-02-29T05:10:43Z</dcterms:created>
  <dcterms:modified xsi:type="dcterms:W3CDTF">2024-02-09T11:34:08Z</dcterms:modified>
</cp:coreProperties>
</file>