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9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Лист1!$A$1:$O$228</definedName>
  </definedNames>
  <calcPr calcId="145621"/>
</workbook>
</file>

<file path=xl/calcChain.xml><?xml version="1.0" encoding="utf-8"?>
<calcChain xmlns="http://schemas.openxmlformats.org/spreadsheetml/2006/main">
  <c r="E88" i="1" l="1"/>
  <c r="K88" i="1"/>
  <c r="N88" i="1"/>
  <c r="N167" i="1" s="1"/>
  <c r="E7" i="1"/>
  <c r="E8" i="1" s="1"/>
  <c r="E153" i="1" s="1"/>
  <c r="F7" i="1"/>
  <c r="F8" i="1" s="1"/>
  <c r="F40" i="1"/>
  <c r="F41" i="1" s="1"/>
  <c r="F51" i="1"/>
  <c r="F52" i="1" s="1"/>
  <c r="F163" i="1" s="1"/>
  <c r="F15" i="1"/>
  <c r="F16" i="1" s="1"/>
  <c r="F164" i="1" s="1"/>
  <c r="F48" i="1"/>
  <c r="F49" i="1" s="1"/>
  <c r="F165" i="1" s="1"/>
  <c r="F20" i="1"/>
  <c r="F21" i="1" s="1"/>
  <c r="F175" i="1" s="1"/>
  <c r="F28" i="1"/>
  <c r="G7" i="1"/>
  <c r="G8" i="1" s="1"/>
  <c r="G40" i="1"/>
  <c r="G41" i="1" s="1"/>
  <c r="G51" i="1"/>
  <c r="G52" i="1" s="1"/>
  <c r="G163" i="1" s="1"/>
  <c r="G15" i="1"/>
  <c r="G16" i="1" s="1"/>
  <c r="G164" i="1" s="1"/>
  <c r="G48" i="1"/>
  <c r="G49" i="1" s="1"/>
  <c r="G165" i="1" s="1"/>
  <c r="G20" i="1"/>
  <c r="G21" i="1" s="1"/>
  <c r="G175" i="1" s="1"/>
  <c r="G28" i="1"/>
  <c r="H7" i="1"/>
  <c r="H8" i="1" s="1"/>
  <c r="H40" i="1"/>
  <c r="H41" i="1" s="1"/>
  <c r="H51" i="1"/>
  <c r="H52" i="1" s="1"/>
  <c r="H163" i="1" s="1"/>
  <c r="H15" i="1"/>
  <c r="H16" i="1" s="1"/>
  <c r="H164" i="1" s="1"/>
  <c r="H48" i="1"/>
  <c r="H49" i="1" s="1"/>
  <c r="H165" i="1" s="1"/>
  <c r="H88" i="1"/>
  <c r="H167" i="1" s="1"/>
  <c r="H20" i="1"/>
  <c r="H21" i="1" s="1"/>
  <c r="H175" i="1" s="1"/>
  <c r="H28" i="1"/>
  <c r="I7" i="1"/>
  <c r="I8" i="1" s="1"/>
  <c r="I40" i="1"/>
  <c r="I41" i="1" s="1"/>
  <c r="I51" i="1"/>
  <c r="I52" i="1" s="1"/>
  <c r="I163" i="1" s="1"/>
  <c r="I15" i="1"/>
  <c r="I16" i="1" s="1"/>
  <c r="I164" i="1" s="1"/>
  <c r="I48" i="1"/>
  <c r="I49" i="1" s="1"/>
  <c r="I165" i="1" s="1"/>
  <c r="I20" i="1"/>
  <c r="I21" i="1" s="1"/>
  <c r="I175" i="1" s="1"/>
  <c r="I28" i="1"/>
  <c r="J7" i="1"/>
  <c r="J8" i="1" s="1"/>
  <c r="J40" i="1"/>
  <c r="J41" i="1" s="1"/>
  <c r="J51" i="1"/>
  <c r="J52" i="1" s="1"/>
  <c r="J163" i="1" s="1"/>
  <c r="J15" i="1"/>
  <c r="J16" i="1" s="1"/>
  <c r="J164" i="1" s="1"/>
  <c r="J48" i="1"/>
  <c r="J49" i="1" s="1"/>
  <c r="J165" i="1" s="1"/>
  <c r="J20" i="1"/>
  <c r="J21" i="1" s="1"/>
  <c r="J175" i="1" s="1"/>
  <c r="J28" i="1"/>
  <c r="J29" i="1" s="1"/>
  <c r="J186" i="1" s="1"/>
  <c r="K7" i="1"/>
  <c r="K8" i="1" s="1"/>
  <c r="K40" i="1"/>
  <c r="K41" i="1" s="1"/>
  <c r="K51" i="1"/>
  <c r="K52" i="1" s="1"/>
  <c r="K163" i="1" s="1"/>
  <c r="K15" i="1"/>
  <c r="K16" i="1" s="1"/>
  <c r="K164" i="1" s="1"/>
  <c r="K48" i="1"/>
  <c r="K49" i="1" s="1"/>
  <c r="K165" i="1" s="1"/>
  <c r="K20" i="1"/>
  <c r="K21" i="1" s="1"/>
  <c r="K175" i="1" s="1"/>
  <c r="K28" i="1"/>
  <c r="K29" i="1" s="1"/>
  <c r="K186" i="1" s="1"/>
  <c r="L7" i="1"/>
  <c r="L8" i="1" s="1"/>
  <c r="L40" i="1"/>
  <c r="L41" i="1" s="1"/>
  <c r="L51" i="1"/>
  <c r="L52" i="1" s="1"/>
  <c r="L163" i="1" s="1"/>
  <c r="L15" i="1"/>
  <c r="L16" i="1" s="1"/>
  <c r="L164" i="1" s="1"/>
  <c r="L48" i="1"/>
  <c r="L49" i="1" s="1"/>
  <c r="L165" i="1" s="1"/>
  <c r="L20" i="1"/>
  <c r="L21" i="1" s="1"/>
  <c r="L175" i="1" s="1"/>
  <c r="L28" i="1"/>
  <c r="L29" i="1" s="1"/>
  <c r="L186" i="1" s="1"/>
  <c r="M7" i="1"/>
  <c r="M8" i="1" s="1"/>
  <c r="M40" i="1"/>
  <c r="M41" i="1" s="1"/>
  <c r="M51" i="1"/>
  <c r="M52" i="1" s="1"/>
  <c r="M163" i="1" s="1"/>
  <c r="M15" i="1"/>
  <c r="M16" i="1" s="1"/>
  <c r="M164" i="1" s="1"/>
  <c r="M48" i="1"/>
  <c r="M49" i="1" s="1"/>
  <c r="M165" i="1" s="1"/>
  <c r="M20" i="1"/>
  <c r="M21" i="1" s="1"/>
  <c r="M175" i="1" s="1"/>
  <c r="M28" i="1"/>
  <c r="M29" i="1" s="1"/>
  <c r="M186" i="1" s="1"/>
  <c r="N7" i="1"/>
  <c r="N8" i="1" s="1"/>
  <c r="N40" i="1"/>
  <c r="N41" i="1" s="1"/>
  <c r="N156" i="1" s="1"/>
  <c r="N51" i="1"/>
  <c r="N52" i="1" s="1"/>
  <c r="N163" i="1" s="1"/>
  <c r="N15" i="1"/>
  <c r="N16" i="1" s="1"/>
  <c r="N164" i="1" s="1"/>
  <c r="N48" i="1"/>
  <c r="N49" i="1" s="1"/>
  <c r="N20" i="1"/>
  <c r="N21" i="1" s="1"/>
  <c r="N175" i="1" s="1"/>
  <c r="N28" i="1"/>
  <c r="N29" i="1" s="1"/>
  <c r="N186" i="1" s="1"/>
  <c r="O7" i="1"/>
  <c r="O8" i="1" s="1"/>
  <c r="O40" i="1"/>
  <c r="O41" i="1" s="1"/>
  <c r="O51" i="1"/>
  <c r="O52" i="1" s="1"/>
  <c r="O163" i="1" s="1"/>
  <c r="O15" i="1"/>
  <c r="O16" i="1" s="1"/>
  <c r="O164" i="1" s="1"/>
  <c r="O48" i="1"/>
  <c r="O49" i="1" s="1"/>
  <c r="O165" i="1" s="1"/>
  <c r="O20" i="1"/>
  <c r="O21" i="1" s="1"/>
  <c r="O175" i="1" s="1"/>
  <c r="O28" i="1"/>
  <c r="O29" i="1" s="1"/>
  <c r="O186" i="1" s="1"/>
  <c r="E40" i="1"/>
  <c r="E41" i="1" s="1"/>
  <c r="E51" i="1"/>
  <c r="E52" i="1" s="1"/>
  <c r="E163" i="1" s="1"/>
  <c r="E15" i="1"/>
  <c r="E16" i="1" s="1"/>
  <c r="E48" i="1"/>
  <c r="E49" i="1" s="1"/>
  <c r="E165" i="1" s="1"/>
  <c r="E20" i="1"/>
  <c r="E21" i="1" s="1"/>
  <c r="E175" i="1" s="1"/>
  <c r="E28" i="1"/>
  <c r="H90" i="1"/>
  <c r="K90" i="1"/>
  <c r="N90" i="1"/>
  <c r="E90" i="1"/>
  <c r="E130" i="1"/>
  <c r="E78" i="1"/>
  <c r="F56" i="1"/>
  <c r="F169" i="1" s="1"/>
  <c r="G56" i="1"/>
  <c r="G169" i="1" s="1"/>
  <c r="H56" i="1"/>
  <c r="H169" i="1" s="1"/>
  <c r="I56" i="1"/>
  <c r="I169" i="1" s="1"/>
  <c r="J56" i="1"/>
  <c r="K56" i="1"/>
  <c r="K169" i="1" s="1"/>
  <c r="L56" i="1"/>
  <c r="L169" i="1" s="1"/>
  <c r="M56" i="1"/>
  <c r="M169" i="1" s="1"/>
  <c r="N56" i="1"/>
  <c r="N169" i="1" s="1"/>
  <c r="O56" i="1"/>
  <c r="O169" i="1" s="1"/>
  <c r="E56" i="1"/>
  <c r="F70" i="1"/>
  <c r="F79" i="1" s="1"/>
  <c r="F72" i="1"/>
  <c r="F155" i="1"/>
  <c r="F120" i="1"/>
  <c r="F131" i="1" s="1"/>
  <c r="G70" i="1"/>
  <c r="G154" i="1"/>
  <c r="G72" i="1"/>
  <c r="G155" i="1" s="1"/>
  <c r="G120" i="1"/>
  <c r="G181" i="1"/>
  <c r="H70" i="1"/>
  <c r="H154" i="1" s="1"/>
  <c r="H72" i="1"/>
  <c r="H155" i="1"/>
  <c r="H120" i="1"/>
  <c r="H181" i="1" s="1"/>
  <c r="I70" i="1"/>
  <c r="I154" i="1"/>
  <c r="I72" i="1"/>
  <c r="I155" i="1" s="1"/>
  <c r="I120" i="1"/>
  <c r="I181" i="1"/>
  <c r="J70" i="1"/>
  <c r="J154" i="1" s="1"/>
  <c r="J72" i="1"/>
  <c r="J155" i="1"/>
  <c r="J120" i="1"/>
  <c r="J181" i="1" s="1"/>
  <c r="J169" i="1"/>
  <c r="K70" i="1"/>
  <c r="K79" i="1" s="1"/>
  <c r="K154" i="1"/>
  <c r="K72" i="1"/>
  <c r="K155" i="1" s="1"/>
  <c r="K120" i="1"/>
  <c r="K181" i="1"/>
  <c r="L70" i="1"/>
  <c r="L154" i="1" s="1"/>
  <c r="L72" i="1"/>
  <c r="L79" i="1" s="1"/>
  <c r="L155" i="1"/>
  <c r="L120" i="1"/>
  <c r="L181" i="1" s="1"/>
  <c r="M70" i="1"/>
  <c r="M154" i="1"/>
  <c r="M72" i="1"/>
  <c r="M155" i="1" s="1"/>
  <c r="M120" i="1"/>
  <c r="M181" i="1"/>
  <c r="N70" i="1"/>
  <c r="N154" i="1" s="1"/>
  <c r="N72" i="1"/>
  <c r="N155" i="1"/>
  <c r="N120" i="1"/>
  <c r="N181" i="1" s="1"/>
  <c r="O70" i="1"/>
  <c r="O79" i="1" s="1"/>
  <c r="O154" i="1"/>
  <c r="O72" i="1"/>
  <c r="O155" i="1" s="1"/>
  <c r="O120" i="1"/>
  <c r="O181" i="1"/>
  <c r="E70" i="1"/>
  <c r="E79" i="1" s="1"/>
  <c r="E154" i="1"/>
  <c r="E72" i="1"/>
  <c r="E155" i="1" s="1"/>
  <c r="E160" i="1"/>
  <c r="E120" i="1"/>
  <c r="E131" i="1" s="1"/>
  <c r="E169" i="1"/>
  <c r="C194" i="1"/>
  <c r="C198" i="1"/>
  <c r="F78" i="1"/>
  <c r="G78" i="1"/>
  <c r="H78" i="1"/>
  <c r="I78" i="1"/>
  <c r="J78" i="1"/>
  <c r="K78" i="1"/>
  <c r="L78" i="1"/>
  <c r="M78" i="1"/>
  <c r="N78" i="1"/>
  <c r="O78" i="1"/>
  <c r="F58" i="1"/>
  <c r="F173" i="1" s="1"/>
  <c r="G58" i="1"/>
  <c r="G173" i="1" s="1"/>
  <c r="H58" i="1"/>
  <c r="H173" i="1" s="1"/>
  <c r="I58" i="1"/>
  <c r="I173" i="1" s="1"/>
  <c r="J58" i="1"/>
  <c r="J173" i="1" s="1"/>
  <c r="K58" i="1"/>
  <c r="K173" i="1" s="1"/>
  <c r="L58" i="1"/>
  <c r="L173" i="1" s="1"/>
  <c r="M58" i="1"/>
  <c r="M173" i="1" s="1"/>
  <c r="N58" i="1"/>
  <c r="N173" i="1" s="1"/>
  <c r="O58" i="1"/>
  <c r="O173" i="1" s="1"/>
  <c r="E58" i="1"/>
  <c r="E173" i="1" s="1"/>
  <c r="B53" i="1"/>
  <c r="F47" i="1"/>
  <c r="F162" i="1" s="1"/>
  <c r="G47" i="1"/>
  <c r="G162" i="1" s="1"/>
  <c r="H47" i="1"/>
  <c r="H162" i="1" s="1"/>
  <c r="I47" i="1"/>
  <c r="I162" i="1" s="1"/>
  <c r="J47" i="1"/>
  <c r="K47" i="1"/>
  <c r="K162" i="1" s="1"/>
  <c r="L47" i="1"/>
  <c r="L162" i="1" s="1"/>
  <c r="M47" i="1"/>
  <c r="N47" i="1"/>
  <c r="N162" i="1" s="1"/>
  <c r="O47" i="1"/>
  <c r="O162" i="1" s="1"/>
  <c r="E47" i="1"/>
  <c r="E162" i="1" s="1"/>
  <c r="F84" i="1"/>
  <c r="G84" i="1"/>
  <c r="H84" i="1"/>
  <c r="I84" i="1"/>
  <c r="I161" i="1" s="1"/>
  <c r="J84" i="1"/>
  <c r="K84" i="1"/>
  <c r="K161" i="1" s="1"/>
  <c r="L84" i="1"/>
  <c r="M84" i="1"/>
  <c r="M161" i="1" s="1"/>
  <c r="N84" i="1"/>
  <c r="O84" i="1"/>
  <c r="O161" i="1" s="1"/>
  <c r="E84" i="1"/>
  <c r="E161" i="1" s="1"/>
  <c r="F161" i="1"/>
  <c r="J162" i="1"/>
  <c r="L161" i="1"/>
  <c r="M162" i="1"/>
  <c r="N161" i="1"/>
  <c r="I90" i="1"/>
  <c r="I130" i="1"/>
  <c r="F90" i="1"/>
  <c r="G90" i="1"/>
  <c r="G130" i="1"/>
  <c r="F130" i="1"/>
  <c r="H130" i="1"/>
  <c r="J90" i="1"/>
  <c r="J130" i="1"/>
  <c r="K130" i="1"/>
  <c r="L90" i="1"/>
  <c r="L130" i="1"/>
  <c r="L202" i="1"/>
  <c r="M90" i="1"/>
  <c r="M130" i="1"/>
  <c r="N130" i="1"/>
  <c r="N202" i="1"/>
  <c r="O90" i="1"/>
  <c r="O130" i="1"/>
  <c r="B60" i="1"/>
  <c r="F45" i="1"/>
  <c r="F160" i="1" s="1"/>
  <c r="G45" i="1"/>
  <c r="H45" i="1"/>
  <c r="H160" i="1" s="1"/>
  <c r="I45" i="1"/>
  <c r="J45" i="1"/>
  <c r="J160" i="1" s="1"/>
  <c r="K45" i="1"/>
  <c r="K160" i="1" s="1"/>
  <c r="L45" i="1"/>
  <c r="L160" i="1" s="1"/>
  <c r="M45" i="1"/>
  <c r="N45" i="1"/>
  <c r="N160" i="1" s="1"/>
  <c r="O45" i="1"/>
  <c r="O160" i="1" s="1"/>
  <c r="E74" i="1"/>
  <c r="E157" i="1" s="1"/>
  <c r="E76" i="1"/>
  <c r="E158" i="1"/>
  <c r="D158" i="1" s="1"/>
  <c r="E86" i="1"/>
  <c r="E166" i="1"/>
  <c r="E167" i="1"/>
  <c r="E107" i="1"/>
  <c r="E176" i="1" s="1"/>
  <c r="E109" i="1"/>
  <c r="E116" i="1" s="1"/>
  <c r="E177" i="1"/>
  <c r="E111" i="1"/>
  <c r="E178" i="1" s="1"/>
  <c r="E113" i="1"/>
  <c r="E179" i="1"/>
  <c r="E96" i="1"/>
  <c r="E170" i="1" s="1"/>
  <c r="E98" i="1"/>
  <c r="E171" i="1"/>
  <c r="E100" i="1"/>
  <c r="E172" i="1" s="1"/>
  <c r="E124" i="1"/>
  <c r="E183" i="1" s="1"/>
  <c r="E26" i="1"/>
  <c r="E184" i="1"/>
  <c r="E126" i="1"/>
  <c r="E185" i="1" s="1"/>
  <c r="E128" i="1"/>
  <c r="E187" i="1"/>
  <c r="F74" i="1"/>
  <c r="F157" i="1" s="1"/>
  <c r="F76" i="1"/>
  <c r="F158" i="1"/>
  <c r="G74" i="1"/>
  <c r="G157" i="1" s="1"/>
  <c r="G76" i="1"/>
  <c r="G158" i="1"/>
  <c r="H74" i="1"/>
  <c r="H157" i="1" s="1"/>
  <c r="H76" i="1"/>
  <c r="H158" i="1"/>
  <c r="I74" i="1"/>
  <c r="I157" i="1" s="1"/>
  <c r="I76" i="1"/>
  <c r="I158" i="1"/>
  <c r="J74" i="1"/>
  <c r="J157" i="1" s="1"/>
  <c r="J76" i="1"/>
  <c r="J158" i="1"/>
  <c r="K74" i="1"/>
  <c r="K157" i="1" s="1"/>
  <c r="K76" i="1"/>
  <c r="K158" i="1"/>
  <c r="L74" i="1"/>
  <c r="L157" i="1" s="1"/>
  <c r="L76" i="1"/>
  <c r="L158" i="1"/>
  <c r="M74" i="1"/>
  <c r="M157" i="1" s="1"/>
  <c r="M76" i="1"/>
  <c r="M158" i="1"/>
  <c r="N74" i="1"/>
  <c r="N157" i="1" s="1"/>
  <c r="N76" i="1"/>
  <c r="N158" i="1"/>
  <c r="O74" i="1"/>
  <c r="O157" i="1" s="1"/>
  <c r="O76" i="1"/>
  <c r="O158" i="1"/>
  <c r="B159" i="1"/>
  <c r="B194" i="1" s="1"/>
  <c r="F122" i="1"/>
  <c r="F182" i="1"/>
  <c r="F124" i="1"/>
  <c r="F126" i="1"/>
  <c r="F128" i="1"/>
  <c r="F86" i="1"/>
  <c r="F166" i="1" s="1"/>
  <c r="F88" i="1"/>
  <c r="F167" i="1" s="1"/>
  <c r="F107" i="1"/>
  <c r="F176" i="1" s="1"/>
  <c r="F109" i="1"/>
  <c r="F177" i="1"/>
  <c r="F111" i="1"/>
  <c r="F178" i="1" s="1"/>
  <c r="F113" i="1"/>
  <c r="F179" i="1"/>
  <c r="F96" i="1"/>
  <c r="F170" i="1" s="1"/>
  <c r="F98" i="1"/>
  <c r="F171" i="1" s="1"/>
  <c r="F100" i="1"/>
  <c r="F172" i="1" s="1"/>
  <c r="F183" i="1"/>
  <c r="F26" i="1"/>
  <c r="F184" i="1" s="1"/>
  <c r="F185" i="1"/>
  <c r="F187" i="1"/>
  <c r="G86" i="1"/>
  <c r="G166" i="1" s="1"/>
  <c r="G88" i="1"/>
  <c r="G167" i="1" s="1"/>
  <c r="G96" i="1"/>
  <c r="G170" i="1" s="1"/>
  <c r="G98" i="1"/>
  <c r="G171" i="1" s="1"/>
  <c r="G100" i="1"/>
  <c r="G172" i="1" s="1"/>
  <c r="G107" i="1"/>
  <c r="G116" i="1" s="1"/>
  <c r="G176" i="1"/>
  <c r="G109" i="1"/>
  <c r="G177" i="1" s="1"/>
  <c r="G111" i="1"/>
  <c r="G178" i="1"/>
  <c r="G113" i="1"/>
  <c r="G179" i="1" s="1"/>
  <c r="G124" i="1"/>
  <c r="G131" i="1" s="1"/>
  <c r="G183" i="1"/>
  <c r="G26" i="1"/>
  <c r="G184" i="1" s="1"/>
  <c r="G126" i="1"/>
  <c r="G185" i="1"/>
  <c r="G128" i="1"/>
  <c r="G187" i="1" s="1"/>
  <c r="H86" i="1"/>
  <c r="H166" i="1"/>
  <c r="H96" i="1"/>
  <c r="H170" i="1" s="1"/>
  <c r="H98" i="1"/>
  <c r="H171" i="1" s="1"/>
  <c r="H100" i="1"/>
  <c r="H172" i="1" s="1"/>
  <c r="H107" i="1"/>
  <c r="H176" i="1" s="1"/>
  <c r="H109" i="1"/>
  <c r="H177" i="1"/>
  <c r="H111" i="1"/>
  <c r="H178" i="1" s="1"/>
  <c r="H113" i="1"/>
  <c r="H179" i="1"/>
  <c r="H124" i="1"/>
  <c r="H183" i="1" s="1"/>
  <c r="H26" i="1"/>
  <c r="H184" i="1"/>
  <c r="H126" i="1"/>
  <c r="H185" i="1" s="1"/>
  <c r="H128" i="1"/>
  <c r="H187" i="1"/>
  <c r="I86" i="1"/>
  <c r="I166" i="1" s="1"/>
  <c r="I88" i="1"/>
  <c r="I96" i="1"/>
  <c r="I170" i="1" s="1"/>
  <c r="I98" i="1"/>
  <c r="I171" i="1" s="1"/>
  <c r="I100" i="1"/>
  <c r="I172" i="1" s="1"/>
  <c r="I107" i="1"/>
  <c r="I176" i="1"/>
  <c r="I109" i="1"/>
  <c r="I116" i="1" s="1"/>
  <c r="I111" i="1"/>
  <c r="I178" i="1"/>
  <c r="I113" i="1"/>
  <c r="I179" i="1" s="1"/>
  <c r="I124" i="1"/>
  <c r="I183" i="1"/>
  <c r="I26" i="1"/>
  <c r="I184" i="1" s="1"/>
  <c r="I126" i="1"/>
  <c r="I185" i="1"/>
  <c r="I128" i="1"/>
  <c r="I187" i="1" s="1"/>
  <c r="J86" i="1"/>
  <c r="J166" i="1"/>
  <c r="J88" i="1"/>
  <c r="J167" i="1" s="1"/>
  <c r="J96" i="1"/>
  <c r="J170" i="1" s="1"/>
  <c r="J98" i="1"/>
  <c r="J171" i="1" s="1"/>
  <c r="J100" i="1"/>
  <c r="J172" i="1" s="1"/>
  <c r="J107" i="1"/>
  <c r="J116" i="1" s="1"/>
  <c r="J109" i="1"/>
  <c r="J177" i="1"/>
  <c r="J111" i="1"/>
  <c r="J178" i="1" s="1"/>
  <c r="J113" i="1"/>
  <c r="J179" i="1"/>
  <c r="J124" i="1"/>
  <c r="J183" i="1" s="1"/>
  <c r="J26" i="1"/>
  <c r="J184" i="1"/>
  <c r="J126" i="1"/>
  <c r="J185" i="1" s="1"/>
  <c r="J128" i="1"/>
  <c r="J187" i="1"/>
  <c r="K86" i="1"/>
  <c r="K166" i="1" s="1"/>
  <c r="K96" i="1"/>
  <c r="K98" i="1"/>
  <c r="K171" i="1" s="1"/>
  <c r="K100" i="1"/>
  <c r="K172" i="1" s="1"/>
  <c r="K107" i="1"/>
  <c r="K176" i="1" s="1"/>
  <c r="K109" i="1"/>
  <c r="K177" i="1"/>
  <c r="K111" i="1"/>
  <c r="K178" i="1" s="1"/>
  <c r="K113" i="1"/>
  <c r="K179" i="1"/>
  <c r="K124" i="1"/>
  <c r="K183" i="1" s="1"/>
  <c r="K26" i="1"/>
  <c r="K184" i="1"/>
  <c r="K126" i="1"/>
  <c r="K185" i="1" s="1"/>
  <c r="K128" i="1"/>
  <c r="K187" i="1"/>
  <c r="L86" i="1"/>
  <c r="L166" i="1" s="1"/>
  <c r="L88" i="1"/>
  <c r="L167" i="1"/>
  <c r="L96" i="1"/>
  <c r="L170" i="1" s="1"/>
  <c r="L98" i="1"/>
  <c r="L171" i="1" s="1"/>
  <c r="L100" i="1"/>
  <c r="L172" i="1" s="1"/>
  <c r="L107" i="1"/>
  <c r="L176" i="1" s="1"/>
  <c r="L109" i="1"/>
  <c r="L177" i="1"/>
  <c r="L111" i="1"/>
  <c r="L178" i="1" s="1"/>
  <c r="L113" i="1"/>
  <c r="L179" i="1"/>
  <c r="L124" i="1"/>
  <c r="L183" i="1" s="1"/>
  <c r="L26" i="1"/>
  <c r="L184" i="1"/>
  <c r="L126" i="1"/>
  <c r="L185" i="1" s="1"/>
  <c r="L128" i="1"/>
  <c r="L187" i="1"/>
  <c r="M86" i="1"/>
  <c r="M166" i="1" s="1"/>
  <c r="M88" i="1"/>
  <c r="M167" i="1" s="1"/>
  <c r="M96" i="1"/>
  <c r="M170" i="1" s="1"/>
  <c r="M98" i="1"/>
  <c r="M171" i="1" s="1"/>
  <c r="M100" i="1"/>
  <c r="M172" i="1" s="1"/>
  <c r="M107" i="1"/>
  <c r="M176" i="1"/>
  <c r="M109" i="1"/>
  <c r="M177" i="1" s="1"/>
  <c r="M111" i="1"/>
  <c r="M178" i="1"/>
  <c r="M113" i="1"/>
  <c r="M179" i="1" s="1"/>
  <c r="M124" i="1"/>
  <c r="M183" i="1"/>
  <c r="M26" i="1"/>
  <c r="M184" i="1" s="1"/>
  <c r="M126" i="1"/>
  <c r="M185" i="1"/>
  <c r="M128" i="1"/>
  <c r="M131" i="1" s="1"/>
  <c r="N86" i="1"/>
  <c r="N166" i="1"/>
  <c r="N96" i="1"/>
  <c r="N170" i="1" s="1"/>
  <c r="N98" i="1"/>
  <c r="N171" i="1" s="1"/>
  <c r="N100" i="1"/>
  <c r="N172" i="1" s="1"/>
  <c r="N107" i="1"/>
  <c r="N116" i="1" s="1"/>
  <c r="N176" i="1"/>
  <c r="N109" i="1"/>
  <c r="N177" i="1" s="1"/>
  <c r="N111" i="1"/>
  <c r="N178" i="1"/>
  <c r="N113" i="1"/>
  <c r="N179" i="1" s="1"/>
  <c r="N124" i="1"/>
  <c r="N183" i="1"/>
  <c r="N26" i="1"/>
  <c r="N184" i="1" s="1"/>
  <c r="N126" i="1"/>
  <c r="N185" i="1"/>
  <c r="N128" i="1"/>
  <c r="N187" i="1" s="1"/>
  <c r="O86" i="1"/>
  <c r="O166" i="1"/>
  <c r="O88" i="1"/>
  <c r="O167" i="1" s="1"/>
  <c r="O96" i="1"/>
  <c r="O170" i="1" s="1"/>
  <c r="O98" i="1"/>
  <c r="O171" i="1" s="1"/>
  <c r="O100" i="1"/>
  <c r="O172" i="1" s="1"/>
  <c r="O107" i="1"/>
  <c r="O176" i="1" s="1"/>
  <c r="O109" i="1"/>
  <c r="O177" i="1"/>
  <c r="O111" i="1"/>
  <c r="O178" i="1" s="1"/>
  <c r="O113" i="1"/>
  <c r="O179" i="1"/>
  <c r="O124" i="1"/>
  <c r="O183" i="1" s="1"/>
  <c r="O26" i="1"/>
  <c r="O184" i="1"/>
  <c r="O126" i="1"/>
  <c r="O185" i="1" s="1"/>
  <c r="O128" i="1"/>
  <c r="O187" i="1"/>
  <c r="G102" i="1"/>
  <c r="G198" i="1" s="1"/>
  <c r="G115" i="1"/>
  <c r="H102" i="1"/>
  <c r="H198" i="1" s="1"/>
  <c r="H115" i="1"/>
  <c r="I102" i="1"/>
  <c r="I198" i="1" s="1"/>
  <c r="I115" i="1"/>
  <c r="J102" i="1"/>
  <c r="J198" i="1" s="1"/>
  <c r="J115" i="1"/>
  <c r="K102" i="1"/>
  <c r="K198" i="1" s="1"/>
  <c r="K115" i="1"/>
  <c r="L102" i="1"/>
  <c r="L198" i="1" s="1"/>
  <c r="L115" i="1"/>
  <c r="M102" i="1"/>
  <c r="M198" i="1" s="1"/>
  <c r="M115" i="1"/>
  <c r="N102" i="1"/>
  <c r="N198" i="1" s="1"/>
  <c r="N115" i="1"/>
  <c r="O102" i="1"/>
  <c r="O198" i="1" s="1"/>
  <c r="O115" i="1"/>
  <c r="F102" i="1"/>
  <c r="F198" i="1" s="1"/>
  <c r="F115" i="1"/>
  <c r="E102" i="1"/>
  <c r="E198" i="1" s="1"/>
  <c r="E115" i="1"/>
  <c r="B168" i="1"/>
  <c r="B196" i="1"/>
  <c r="B174" i="1"/>
  <c r="B198" i="1" s="1"/>
  <c r="B180" i="1"/>
  <c r="B200" i="1"/>
  <c r="B188" i="1"/>
  <c r="B202" i="1" s="1"/>
  <c r="C196" i="1"/>
  <c r="C200" i="1"/>
  <c r="C202" i="1"/>
  <c r="F148" i="1"/>
  <c r="G148" i="1"/>
  <c r="H148" i="1"/>
  <c r="I148" i="1"/>
  <c r="J148" i="1"/>
  <c r="K148" i="1"/>
  <c r="L148" i="1"/>
  <c r="M148" i="1"/>
  <c r="N148" i="1"/>
  <c r="O148" i="1"/>
  <c r="E148" i="1"/>
  <c r="O116" i="1"/>
  <c r="O122" i="1"/>
  <c r="O182" i="1" s="1"/>
  <c r="G79" i="1"/>
  <c r="G122" i="1"/>
  <c r="G182" i="1"/>
  <c r="H79" i="1"/>
  <c r="H122" i="1"/>
  <c r="H182" i="1"/>
  <c r="H131" i="1"/>
  <c r="I122" i="1"/>
  <c r="I131" i="1" s="1"/>
  <c r="I182" i="1"/>
  <c r="J122" i="1"/>
  <c r="J182" i="1"/>
  <c r="K116" i="1"/>
  <c r="K122" i="1"/>
  <c r="K182" i="1" s="1"/>
  <c r="D182" i="1" s="1"/>
  <c r="L91" i="1"/>
  <c r="L116" i="1"/>
  <c r="L122" i="1"/>
  <c r="L182" i="1" s="1"/>
  <c r="M79" i="1"/>
  <c r="M122" i="1"/>
  <c r="M182" i="1"/>
  <c r="N79" i="1"/>
  <c r="N122" i="1"/>
  <c r="N182" i="1"/>
  <c r="N131" i="1"/>
  <c r="E122" i="1"/>
  <c r="E182" i="1"/>
  <c r="B78" i="1"/>
  <c r="B90" i="1"/>
  <c r="B102" i="1"/>
  <c r="B133" i="1" s="1"/>
  <c r="B115" i="1"/>
  <c r="B130" i="1"/>
  <c r="B59" i="1"/>
  <c r="B31" i="1"/>
  <c r="K131" i="1"/>
  <c r="C205" i="1"/>
  <c r="M160" i="1"/>
  <c r="I160" i="1"/>
  <c r="G160" i="1"/>
  <c r="D183" i="1" l="1"/>
  <c r="D166" i="1"/>
  <c r="D157" i="1"/>
  <c r="B205" i="1"/>
  <c r="D185" i="1"/>
  <c r="D179" i="1"/>
  <c r="D155" i="1"/>
  <c r="D184" i="1"/>
  <c r="D176" i="1"/>
  <c r="D187" i="1"/>
  <c r="D178" i="1"/>
  <c r="O188" i="1"/>
  <c r="O203" i="1" s="1"/>
  <c r="O217" i="1" s="1"/>
  <c r="N180" i="1"/>
  <c r="N201" i="1" s="1"/>
  <c r="N216" i="1" s="1"/>
  <c r="K188" i="1"/>
  <c r="K203" i="1" s="1"/>
  <c r="K217" i="1" s="1"/>
  <c r="O131" i="1"/>
  <c r="L131" i="1"/>
  <c r="F116" i="1"/>
  <c r="H91" i="1"/>
  <c r="O180" i="1"/>
  <c r="O201" i="1" s="1"/>
  <c r="O216" i="1" s="1"/>
  <c r="L188" i="1"/>
  <c r="L203" i="1" s="1"/>
  <c r="L217" i="1" s="1"/>
  <c r="E181" i="1"/>
  <c r="M116" i="1"/>
  <c r="J131" i="1"/>
  <c r="J79" i="1"/>
  <c r="I79" i="1"/>
  <c r="H116" i="1"/>
  <c r="M187" i="1"/>
  <c r="J176" i="1"/>
  <c r="I177" i="1"/>
  <c r="D177" i="1" s="1"/>
  <c r="F181" i="1"/>
  <c r="F154" i="1"/>
  <c r="D154" i="1" s="1"/>
  <c r="N188" i="1"/>
  <c r="N203" i="1" s="1"/>
  <c r="N217" i="1" s="1"/>
  <c r="M180" i="1"/>
  <c r="M201" i="1" s="1"/>
  <c r="M216" i="1" s="1"/>
  <c r="J188" i="1"/>
  <c r="J203" i="1" s="1"/>
  <c r="J217" i="1" s="1"/>
  <c r="J180" i="1"/>
  <c r="J201" i="1" s="1"/>
  <c r="J216" i="1" s="1"/>
  <c r="K180" i="1"/>
  <c r="K201" i="1" s="1"/>
  <c r="K216" i="1" s="1"/>
  <c r="F180" i="1"/>
  <c r="F201" i="1" s="1"/>
  <c r="F216" i="1" s="1"/>
  <c r="E91" i="1"/>
  <c r="N91" i="1"/>
  <c r="G91" i="1"/>
  <c r="M188" i="1"/>
  <c r="M203" i="1" s="1"/>
  <c r="M217" i="1" s="1"/>
  <c r="L180" i="1"/>
  <c r="L201" i="1" s="1"/>
  <c r="L216" i="1" s="1"/>
  <c r="H180" i="1"/>
  <c r="H201" i="1" s="1"/>
  <c r="H216" i="1" s="1"/>
  <c r="G180" i="1"/>
  <c r="G201" i="1" s="1"/>
  <c r="G216" i="1" s="1"/>
  <c r="I91" i="1"/>
  <c r="H161" i="1"/>
  <c r="L103" i="1"/>
  <c r="O133" i="1"/>
  <c r="O103" i="1"/>
  <c r="M103" i="1"/>
  <c r="E103" i="1"/>
  <c r="L133" i="1"/>
  <c r="J133" i="1"/>
  <c r="D172" i="1"/>
  <c r="M133" i="1"/>
  <c r="L134" i="1"/>
  <c r="K103" i="1"/>
  <c r="J103" i="1"/>
  <c r="I133" i="1"/>
  <c r="I103" i="1"/>
  <c r="H103" i="1"/>
  <c r="H134" i="1" s="1"/>
  <c r="D171" i="1"/>
  <c r="F133" i="1"/>
  <c r="N103" i="1"/>
  <c r="N134" i="1" s="1"/>
  <c r="N174" i="1"/>
  <c r="N199" i="1" s="1"/>
  <c r="N215" i="1" s="1"/>
  <c r="N133" i="1"/>
  <c r="K133" i="1"/>
  <c r="K170" i="1"/>
  <c r="D170" i="1" s="1"/>
  <c r="J174" i="1"/>
  <c r="J199" i="1" s="1"/>
  <c r="J215" i="1" s="1"/>
  <c r="H133" i="1"/>
  <c r="G133" i="1"/>
  <c r="G103" i="1"/>
  <c r="G134" i="1" s="1"/>
  <c r="F103" i="1"/>
  <c r="E134" i="1"/>
  <c r="E133" i="1"/>
  <c r="J91" i="1"/>
  <c r="O91" i="1"/>
  <c r="K91" i="1"/>
  <c r="J161" i="1"/>
  <c r="J168" i="1" s="1"/>
  <c r="J197" i="1" s="1"/>
  <c r="J214" i="1" s="1"/>
  <c r="G161" i="1"/>
  <c r="G168" i="1" s="1"/>
  <c r="G197" i="1" s="1"/>
  <c r="G214" i="1" s="1"/>
  <c r="O174" i="1"/>
  <c r="O199" i="1" s="1"/>
  <c r="O215" i="1" s="1"/>
  <c r="M174" i="1"/>
  <c r="M199" i="1" s="1"/>
  <c r="M215" i="1" s="1"/>
  <c r="L174" i="1"/>
  <c r="L199" i="1" s="1"/>
  <c r="L215" i="1" s="1"/>
  <c r="I174" i="1"/>
  <c r="I199" i="1" s="1"/>
  <c r="I215" i="1" s="1"/>
  <c r="H174" i="1"/>
  <c r="H199" i="1" s="1"/>
  <c r="H215" i="1" s="1"/>
  <c r="G174" i="1"/>
  <c r="G199" i="1" s="1"/>
  <c r="G215" i="1" s="1"/>
  <c r="F174" i="1"/>
  <c r="F199" i="1" s="1"/>
  <c r="F215" i="1" s="1"/>
  <c r="D173" i="1"/>
  <c r="D198" i="1"/>
  <c r="D169" i="1"/>
  <c r="E174" i="1"/>
  <c r="D162" i="1"/>
  <c r="D160" i="1"/>
  <c r="O202" i="1"/>
  <c r="I29" i="1"/>
  <c r="I32" i="1" s="1"/>
  <c r="G29" i="1"/>
  <c r="G186" i="1" s="1"/>
  <c r="G188" i="1" s="1"/>
  <c r="G203" i="1" s="1"/>
  <c r="G217" i="1" s="1"/>
  <c r="H29" i="1"/>
  <c r="H186" i="1" s="1"/>
  <c r="H188" i="1" s="1"/>
  <c r="H203" i="1" s="1"/>
  <c r="H217" i="1" s="1"/>
  <c r="F29" i="1"/>
  <c r="F186" i="1" s="1"/>
  <c r="M202" i="1"/>
  <c r="E186" i="1"/>
  <c r="E29" i="1"/>
  <c r="E32" i="1" s="1"/>
  <c r="F202" i="1"/>
  <c r="O200" i="1"/>
  <c r="N200" i="1"/>
  <c r="D148" i="1"/>
  <c r="E194" i="1"/>
  <c r="M200" i="1"/>
  <c r="L200" i="1"/>
  <c r="H200" i="1"/>
  <c r="M91" i="1"/>
  <c r="K167" i="1"/>
  <c r="K168" i="1" s="1"/>
  <c r="K197" i="1" s="1"/>
  <c r="K214" i="1" s="1"/>
  <c r="F91" i="1"/>
  <c r="F134" i="1" s="1"/>
  <c r="K202" i="1"/>
  <c r="H202" i="1"/>
  <c r="E202" i="1"/>
  <c r="J202" i="1"/>
  <c r="G202" i="1"/>
  <c r="I202" i="1"/>
  <c r="F200" i="1"/>
  <c r="I200" i="1"/>
  <c r="G200" i="1"/>
  <c r="K200" i="1"/>
  <c r="N194" i="1"/>
  <c r="I167" i="1"/>
  <c r="D167" i="1" s="1"/>
  <c r="J196" i="1"/>
  <c r="F196" i="1"/>
  <c r="I196" i="1"/>
  <c r="N60" i="1"/>
  <c r="O196" i="1"/>
  <c r="K60" i="1"/>
  <c r="M194" i="1"/>
  <c r="L60" i="1"/>
  <c r="J194" i="1"/>
  <c r="G60" i="1"/>
  <c r="I60" i="1"/>
  <c r="H194" i="1"/>
  <c r="H60" i="1"/>
  <c r="L194" i="1"/>
  <c r="G194" i="1"/>
  <c r="J60" i="1"/>
  <c r="F60" i="1"/>
  <c r="L31" i="1"/>
  <c r="J200" i="1"/>
  <c r="G31" i="1"/>
  <c r="E200" i="1"/>
  <c r="K31" i="1"/>
  <c r="G196" i="1"/>
  <c r="N196" i="1"/>
  <c r="K196" i="1"/>
  <c r="M31" i="1"/>
  <c r="E31" i="1"/>
  <c r="N31" i="1"/>
  <c r="J31" i="1"/>
  <c r="H31" i="1"/>
  <c r="M196" i="1"/>
  <c r="L196" i="1"/>
  <c r="K194" i="1"/>
  <c r="F194" i="1"/>
  <c r="I31" i="1"/>
  <c r="F31" i="1"/>
  <c r="O194" i="1"/>
  <c r="I194" i="1"/>
  <c r="O31" i="1"/>
  <c r="O60" i="1"/>
  <c r="E60" i="1"/>
  <c r="D163" i="1"/>
  <c r="N165" i="1"/>
  <c r="D165" i="1" s="1"/>
  <c r="N61" i="1"/>
  <c r="O168" i="1"/>
  <c r="O197" i="1" s="1"/>
  <c r="O214" i="1" s="1"/>
  <c r="L168" i="1"/>
  <c r="L197" i="1" s="1"/>
  <c r="L214" i="1" s="1"/>
  <c r="H168" i="1"/>
  <c r="H197" i="1" s="1"/>
  <c r="H214" i="1" s="1"/>
  <c r="M168" i="1"/>
  <c r="M197" i="1" s="1"/>
  <c r="M214" i="1" s="1"/>
  <c r="F168" i="1"/>
  <c r="F197" i="1" s="1"/>
  <c r="F214" i="1" s="1"/>
  <c r="M60" i="1"/>
  <c r="I156" i="1"/>
  <c r="I61" i="1"/>
  <c r="H156" i="1"/>
  <c r="H61" i="1"/>
  <c r="E156" i="1"/>
  <c r="E159" i="1" s="1"/>
  <c r="E61" i="1"/>
  <c r="O156" i="1"/>
  <c r="O61" i="1"/>
  <c r="M156" i="1"/>
  <c r="M61" i="1"/>
  <c r="L156" i="1"/>
  <c r="L61" i="1"/>
  <c r="K156" i="1"/>
  <c r="K61" i="1"/>
  <c r="J156" i="1"/>
  <c r="J61" i="1"/>
  <c r="G156" i="1"/>
  <c r="G61" i="1"/>
  <c r="F156" i="1"/>
  <c r="F61" i="1"/>
  <c r="E180" i="1"/>
  <c r="D175" i="1"/>
  <c r="H196" i="1"/>
  <c r="E164" i="1"/>
  <c r="D164" i="1" s="1"/>
  <c r="E196" i="1"/>
  <c r="L153" i="1"/>
  <c r="L32" i="1"/>
  <c r="F153" i="1"/>
  <c r="F32" i="1"/>
  <c r="N153" i="1"/>
  <c r="N159" i="1" s="1"/>
  <c r="N195" i="1" s="1"/>
  <c r="N32" i="1"/>
  <c r="M153" i="1"/>
  <c r="M32" i="1"/>
  <c r="O32" i="1"/>
  <c r="O153" i="1"/>
  <c r="O159" i="1" s="1"/>
  <c r="K32" i="1"/>
  <c r="K153" i="1"/>
  <c r="J153" i="1"/>
  <c r="J32" i="1"/>
  <c r="I153" i="1"/>
  <c r="H153" i="1"/>
  <c r="G153" i="1"/>
  <c r="I180" i="1" l="1"/>
  <c r="I201" i="1" s="1"/>
  <c r="I216" i="1" s="1"/>
  <c r="G32" i="1"/>
  <c r="I134" i="1"/>
  <c r="D181" i="1"/>
  <c r="M134" i="1"/>
  <c r="F188" i="1"/>
  <c r="F203" i="1" s="1"/>
  <c r="F217" i="1" s="1"/>
  <c r="D161" i="1"/>
  <c r="K134" i="1"/>
  <c r="O134" i="1"/>
  <c r="K174" i="1"/>
  <c r="K199" i="1" s="1"/>
  <c r="K215" i="1" s="1"/>
  <c r="J134" i="1"/>
  <c r="E199" i="1"/>
  <c r="E215" i="1" s="1"/>
  <c r="H32" i="1"/>
  <c r="E188" i="1"/>
  <c r="E203" i="1" s="1"/>
  <c r="E217" i="1" s="1"/>
  <c r="C217" i="1" s="1"/>
  <c r="I186" i="1"/>
  <c r="I188" i="1" s="1"/>
  <c r="I203" i="1" s="1"/>
  <c r="I217" i="1" s="1"/>
  <c r="D202" i="1"/>
  <c r="I159" i="1"/>
  <c r="I195" i="1" s="1"/>
  <c r="L205" i="1"/>
  <c r="I205" i="1"/>
  <c r="E168" i="1"/>
  <c r="N205" i="1"/>
  <c r="I168" i="1"/>
  <c r="I197" i="1" s="1"/>
  <c r="I214" i="1" s="1"/>
  <c r="F205" i="1"/>
  <c r="N168" i="1"/>
  <c r="N197" i="1" s="1"/>
  <c r="N214" i="1" s="1"/>
  <c r="O205" i="1"/>
  <c r="M205" i="1"/>
  <c r="H205" i="1"/>
  <c r="F159" i="1"/>
  <c r="H159" i="1"/>
  <c r="H195" i="1" s="1"/>
  <c r="J159" i="1"/>
  <c r="J195" i="1" s="1"/>
  <c r="L159" i="1"/>
  <c r="L195" i="1" s="1"/>
  <c r="L206" i="1" s="1"/>
  <c r="J205" i="1"/>
  <c r="K159" i="1"/>
  <c r="K189" i="1" s="1"/>
  <c r="G205" i="1"/>
  <c r="D156" i="1"/>
  <c r="G159" i="1"/>
  <c r="G195" i="1" s="1"/>
  <c r="M159" i="1"/>
  <c r="M189" i="1" s="1"/>
  <c r="K205" i="1"/>
  <c r="D200" i="1"/>
  <c r="D194" i="1"/>
  <c r="D188" i="1"/>
  <c r="D180" i="1"/>
  <c r="E201" i="1"/>
  <c r="E216" i="1" s="1"/>
  <c r="C216" i="1" s="1"/>
  <c r="D196" i="1"/>
  <c r="E205" i="1"/>
  <c r="N213" i="1"/>
  <c r="D153" i="1"/>
  <c r="O195" i="1"/>
  <c r="O189" i="1"/>
  <c r="E195" i="1"/>
  <c r="F189" i="1" l="1"/>
  <c r="D174" i="1"/>
  <c r="C215" i="1"/>
  <c r="E189" i="1"/>
  <c r="D186" i="1"/>
  <c r="N218" i="1"/>
  <c r="H189" i="1"/>
  <c r="I189" i="1"/>
  <c r="E197" i="1"/>
  <c r="E214" i="1" s="1"/>
  <c r="C214" i="1" s="1"/>
  <c r="J189" i="1"/>
  <c r="N189" i="1"/>
  <c r="L213" i="1"/>
  <c r="N206" i="1"/>
  <c r="D168" i="1"/>
  <c r="L189" i="1"/>
  <c r="F195" i="1"/>
  <c r="G189" i="1"/>
  <c r="K195" i="1"/>
  <c r="K206" i="1" s="1"/>
  <c r="D159" i="1"/>
  <c r="M195" i="1"/>
  <c r="J213" i="1"/>
  <c r="J218" i="1" s="1"/>
  <c r="J206" i="1"/>
  <c r="E213" i="1"/>
  <c r="G213" i="1"/>
  <c r="G218" i="1" s="1"/>
  <c r="G206" i="1"/>
  <c r="O213" i="1"/>
  <c r="O218" i="1" s="1"/>
  <c r="O206" i="1"/>
  <c r="I213" i="1"/>
  <c r="I218" i="1" s="1"/>
  <c r="I206" i="1"/>
  <c r="H213" i="1"/>
  <c r="H218" i="1" s="1"/>
  <c r="H206" i="1"/>
  <c r="K213" i="1" l="1"/>
  <c r="K218" i="1" s="1"/>
  <c r="J221" i="1"/>
  <c r="J222" i="1" s="1"/>
  <c r="L218" i="1"/>
  <c r="N221" i="1" s="1"/>
  <c r="N222" i="1" s="1"/>
  <c r="E206" i="1"/>
  <c r="F206" i="1"/>
  <c r="F213" i="1"/>
  <c r="M213" i="1"/>
  <c r="M206" i="1"/>
  <c r="I221" i="1"/>
  <c r="I222" i="1" s="1"/>
  <c r="E218" i="1"/>
  <c r="M218" i="1" l="1"/>
  <c r="O221" i="1" s="1"/>
  <c r="O222" i="1" s="1"/>
  <c r="L221" i="1"/>
  <c r="L222" i="1" s="1"/>
  <c r="K221" i="1"/>
  <c r="K222" i="1" s="1"/>
  <c r="F218" i="1"/>
  <c r="H221" i="1" s="1"/>
  <c r="H222" i="1" s="1"/>
  <c r="C213" i="1"/>
  <c r="G221" i="1"/>
  <c r="G222" i="1" s="1"/>
  <c r="D218" i="1" l="1"/>
  <c r="M221" i="1"/>
  <c r="M222" i="1" s="1"/>
  <c r="C218" i="1"/>
  <c r="E221" i="1" s="1"/>
  <c r="E222" i="1" s="1"/>
  <c r="F221" i="1" l="1"/>
  <c r="F222" i="1" s="1"/>
  <c r="D222" i="1" s="1"/>
  <c r="B218" i="1" s="1"/>
  <c r="B225" i="1" l="1"/>
  <c r="C227" i="1"/>
  <c r="C226" i="1"/>
  <c r="B226" i="1"/>
</calcChain>
</file>

<file path=xl/sharedStrings.xml><?xml version="1.0" encoding="utf-8"?>
<sst xmlns="http://schemas.openxmlformats.org/spreadsheetml/2006/main" count="308" uniqueCount="208">
  <si>
    <t>Оценка поселений по индикаторам, увеличение значений по которым-повышение качества  U</t>
  </si>
  <si>
    <t>№инд.</t>
  </si>
  <si>
    <t>удел. вес по прил.</t>
  </si>
  <si>
    <t>U-А</t>
  </si>
  <si>
    <t>U-Б</t>
  </si>
  <si>
    <t>U-В</t>
  </si>
  <si>
    <t>U-Г</t>
  </si>
  <si>
    <t>U-И</t>
  </si>
  <si>
    <t>U-Л</t>
  </si>
  <si>
    <t>U-М</t>
  </si>
  <si>
    <t>U-О</t>
  </si>
  <si>
    <t>U-Р</t>
  </si>
  <si>
    <t>U-С</t>
  </si>
  <si>
    <t>U-Щ</t>
  </si>
  <si>
    <t>Uмин</t>
  </si>
  <si>
    <t>Uмак</t>
  </si>
  <si>
    <t>1 раздел</t>
  </si>
  <si>
    <t>уд.в.</t>
  </si>
  <si>
    <t>2 каздел</t>
  </si>
  <si>
    <t>4 раздел</t>
  </si>
  <si>
    <t>уд.в</t>
  </si>
  <si>
    <t>5 раздел</t>
  </si>
  <si>
    <t>ВСЕГО по  индикаторам U</t>
  </si>
  <si>
    <t>Е=(мак-пок.посел)/(макс.-мин)</t>
  </si>
  <si>
    <t>Емин</t>
  </si>
  <si>
    <t>Емак</t>
  </si>
  <si>
    <t>Е-А</t>
  </si>
  <si>
    <t>Е-Б</t>
  </si>
  <si>
    <t>Е-В</t>
  </si>
  <si>
    <t>Е-Г</t>
  </si>
  <si>
    <t>Е-И</t>
  </si>
  <si>
    <t>Е-Л</t>
  </si>
  <si>
    <t>Е-М</t>
  </si>
  <si>
    <t>Е-О</t>
  </si>
  <si>
    <t>Е-Р</t>
  </si>
  <si>
    <t>Е-С</t>
  </si>
  <si>
    <t>Е-Щ</t>
  </si>
  <si>
    <t>1 Раздел</t>
  </si>
  <si>
    <t>2 раздел</t>
  </si>
  <si>
    <t>3 раздел</t>
  </si>
  <si>
    <t>Итого по индикаторм Е</t>
  </si>
  <si>
    <t>Оценка поселений по индикаторам с целевыми значениями А</t>
  </si>
  <si>
    <t>А=цел.знач=1</t>
  </si>
  <si>
    <t>А=нецел.знач=0</t>
  </si>
  <si>
    <t>А1-А</t>
  </si>
  <si>
    <t>А1-Б</t>
  </si>
  <si>
    <t>А1-В</t>
  </si>
  <si>
    <t>А1-Г</t>
  </si>
  <si>
    <t>А1-И</t>
  </si>
  <si>
    <t>А1-Л</t>
  </si>
  <si>
    <t>А1-М</t>
  </si>
  <si>
    <t>А1-О</t>
  </si>
  <si>
    <t>А1-Р</t>
  </si>
  <si>
    <t>А1-С</t>
  </si>
  <si>
    <t>А1-Щ</t>
  </si>
  <si>
    <t>цел.значение</t>
  </si>
  <si>
    <t>утвержд.</t>
  </si>
  <si>
    <t>наличие</t>
  </si>
  <si>
    <t>имеется</t>
  </si>
  <si>
    <t>итого</t>
  </si>
  <si>
    <t>расчет уд.в.</t>
  </si>
  <si>
    <t>снижение</t>
  </si>
  <si>
    <t>&lt;30%</t>
  </si>
  <si>
    <t>4  раздел</t>
  </si>
  <si>
    <t>осущ..</t>
  </si>
  <si>
    <t>выпол</t>
  </si>
  <si>
    <t>осущест.</t>
  </si>
  <si>
    <t>выпол.</t>
  </si>
  <si>
    <t>Итого</t>
  </si>
  <si>
    <t>Итого удельный вес по индикаторам А1</t>
  </si>
  <si>
    <t>Приложение 2</t>
  </si>
  <si>
    <t>Уд.в. По прил.</t>
  </si>
  <si>
    <t>для пос. по 136 ст.БК</t>
  </si>
  <si>
    <t>Цел. Значение</t>
  </si>
  <si>
    <t>А2-А</t>
  </si>
  <si>
    <t>А2-Б</t>
  </si>
  <si>
    <t>А2-В</t>
  </si>
  <si>
    <t>А2-Г</t>
  </si>
  <si>
    <t>А2-И</t>
  </si>
  <si>
    <t>А2-Л</t>
  </si>
  <si>
    <t>А2-М</t>
  </si>
  <si>
    <t>А2-О</t>
  </si>
  <si>
    <t>А2-Р</t>
  </si>
  <si>
    <t>А2-С</t>
  </si>
  <si>
    <t>А2-Щ</t>
  </si>
  <si>
    <t>&lt;1или=1</t>
  </si>
  <si>
    <t>1 или 0</t>
  </si>
  <si>
    <t>&lt;0,5</t>
  </si>
  <si>
    <t>&lt;0,15 или=0,15</t>
  </si>
  <si>
    <t>&lt;0,1или=0,1</t>
  </si>
  <si>
    <t>&lt;0,03или=0,03</t>
  </si>
  <si>
    <t>&lt;1,0или=1,0</t>
  </si>
  <si>
    <t>выполняется</t>
  </si>
  <si>
    <t>соблюдены</t>
  </si>
  <si>
    <t>Итого по индикаторам А2 Приложения 2</t>
  </si>
  <si>
    <t>Y= сумма по направлениям(оценка по индикаторам*уд.в. По направлениям согласно Прил.)</t>
  </si>
  <si>
    <t>Индикаторы</t>
  </si>
  <si>
    <t>Уд.в. по направл..</t>
  </si>
  <si>
    <t>кол-во показателей</t>
  </si>
  <si>
    <t>средняя оценка</t>
  </si>
  <si>
    <t>Y-А</t>
  </si>
  <si>
    <t>Y-Б</t>
  </si>
  <si>
    <t>Y-В</t>
  </si>
  <si>
    <t>Y-Г</t>
  </si>
  <si>
    <t>Y-И</t>
  </si>
  <si>
    <t>Y-Л</t>
  </si>
  <si>
    <t>Y-М</t>
  </si>
  <si>
    <t>Y-О</t>
  </si>
  <si>
    <t>YР</t>
  </si>
  <si>
    <t>Y-С</t>
  </si>
  <si>
    <t>Y-Щ</t>
  </si>
  <si>
    <t>Итого по 1 разд.</t>
  </si>
  <si>
    <t>Итого по 2 разделу</t>
  </si>
  <si>
    <t>Итого по разделу 3</t>
  </si>
  <si>
    <t>Итого по 4 разделу</t>
  </si>
  <si>
    <t>Итого по 5 разделу</t>
  </si>
  <si>
    <t>Всего по направлениям</t>
  </si>
  <si>
    <t>Итоговые показатели по направлениям</t>
  </si>
  <si>
    <t>Итого по 1 разделу</t>
  </si>
  <si>
    <t>Удел. вес по 1 разделу</t>
  </si>
  <si>
    <t>Удел. вес по 2  разделу</t>
  </si>
  <si>
    <t>Итого по 3 разделу</t>
  </si>
  <si>
    <t>Удел. вес по 3  разделу</t>
  </si>
  <si>
    <t>Удел. вес по 4  разделу</t>
  </si>
  <si>
    <t>Удел. вес по 5  разделу</t>
  </si>
  <si>
    <t>Оценка всего</t>
  </si>
  <si>
    <t>уд.вес всего</t>
  </si>
  <si>
    <t>Расчет комплексной оценки по поселениям (Z)</t>
  </si>
  <si>
    <t>Z=сумма показат по направл.*уд.вес по направлениям согласно прил.</t>
  </si>
  <si>
    <t>кол-во показ.</t>
  </si>
  <si>
    <t>А</t>
  </si>
  <si>
    <t>Б</t>
  </si>
  <si>
    <t>В</t>
  </si>
  <si>
    <t>Г</t>
  </si>
  <si>
    <t>И</t>
  </si>
  <si>
    <t>Л</t>
  </si>
  <si>
    <t>М</t>
  </si>
  <si>
    <t>О</t>
  </si>
  <si>
    <t>Р</t>
  </si>
  <si>
    <t>С</t>
  </si>
  <si>
    <t>Щ</t>
  </si>
  <si>
    <t>Итого по разделу1</t>
  </si>
  <si>
    <t>Итого по разделу2</t>
  </si>
  <si>
    <t>Итого по разделу3</t>
  </si>
  <si>
    <t>Итого по разделу4</t>
  </si>
  <si>
    <t>Итого по разделу5</t>
  </si>
  <si>
    <t>среднеквадр. Отклонение</t>
  </si>
  <si>
    <t>Средняя оценка</t>
  </si>
  <si>
    <t>Z-А</t>
  </si>
  <si>
    <t>Итоговая степень качества управления</t>
  </si>
  <si>
    <t>среднеквадратичное отклонение</t>
  </si>
  <si>
    <t>Интервал комплексных оценок</t>
  </si>
  <si>
    <t>1 степень</t>
  </si>
  <si>
    <t>2 степень</t>
  </si>
  <si>
    <t>3 степень</t>
  </si>
  <si>
    <t>от</t>
  </si>
  <si>
    <t>до</t>
  </si>
  <si>
    <t>V-Б</t>
  </si>
  <si>
    <t>V-В</t>
  </si>
  <si>
    <t>V-Г</t>
  </si>
  <si>
    <t>V-И</t>
  </si>
  <si>
    <t>V-Л</t>
  </si>
  <si>
    <t>V-М</t>
  </si>
  <si>
    <t>V-О</t>
  </si>
  <si>
    <t>V-Р</t>
  </si>
  <si>
    <t>V-С</t>
  </si>
  <si>
    <t>V-Щ</t>
  </si>
  <si>
    <t>U=(пок.поселений-мин)/(мак-мин)</t>
  </si>
  <si>
    <t>Оценка качества по индикаторам, снижение значения по которым-повышение качества(Е)</t>
  </si>
  <si>
    <t>всего</t>
  </si>
  <si>
    <t>Итого оценка по индикаторам А1</t>
  </si>
  <si>
    <t>индикатор</t>
  </si>
  <si>
    <t>уд.вес</t>
  </si>
  <si>
    <t>оценка значения индикатора</t>
  </si>
  <si>
    <t>оценка качества индикатора</t>
  </si>
  <si>
    <t>Оценка качества отдельного направления(Y)</t>
  </si>
  <si>
    <t>1.1</t>
  </si>
  <si>
    <t>2.6</t>
  </si>
  <si>
    <t>4.1</t>
  </si>
  <si>
    <t>5.4</t>
  </si>
  <si>
    <t>5.6</t>
  </si>
  <si>
    <t>1.4</t>
  </si>
  <si>
    <t>2.1</t>
  </si>
  <si>
    <t>2.4</t>
  </si>
  <si>
    <t>2.7</t>
  </si>
  <si>
    <t>2.5</t>
  </si>
  <si>
    <t>3.1</t>
  </si>
  <si>
    <t>3.5</t>
  </si>
  <si>
    <t>1.2</t>
  </si>
  <si>
    <t>1.3</t>
  </si>
  <si>
    <t>1.5</t>
  </si>
  <si>
    <t>1.6</t>
  </si>
  <si>
    <t>2.2</t>
  </si>
  <si>
    <t>2.8</t>
  </si>
  <si>
    <t>2.9</t>
  </si>
  <si>
    <t>3.2</t>
  </si>
  <si>
    <t>3.3</t>
  </si>
  <si>
    <t>3.4</t>
  </si>
  <si>
    <t>4.2</t>
  </si>
  <si>
    <t>4.3</t>
  </si>
  <si>
    <t>4.4</t>
  </si>
  <si>
    <t>4.5</t>
  </si>
  <si>
    <t>5.1</t>
  </si>
  <si>
    <t>5.2</t>
  </si>
  <si>
    <t>5.3</t>
  </si>
  <si>
    <t>5.5</t>
  </si>
  <si>
    <t>5.7</t>
  </si>
  <si>
    <t>РАСЧЕТ комплексной оценки качества по поселениям Аксайского района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</si>
</sst>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0" xfId="0" applyFill="1"/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0" borderId="0" xfId="0" applyNumberFormat="1"/>
    <xf numFmtId="16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4" borderId="0" xfId="0" applyFill="1"/>
    <xf numFmtId="164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0" fillId="5" borderId="0" xfId="0" applyFill="1"/>
    <xf numFmtId="2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0" borderId="0" xfId="0" applyFont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/>
    <xf numFmtId="164" fontId="2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164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0" fillId="6" borderId="0" xfId="0" applyFill="1"/>
    <xf numFmtId="2" fontId="0" fillId="0" borderId="1" xfId="0" applyNumberForma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0" fillId="5" borderId="0" xfId="0" applyNumberFormat="1" applyFill="1"/>
    <xf numFmtId="164" fontId="2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2" fontId="2" fillId="5" borderId="2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/>
    </xf>
    <xf numFmtId="164" fontId="0" fillId="5" borderId="1" xfId="0" applyNumberFormat="1" applyFill="1" applyBorder="1"/>
    <xf numFmtId="164" fontId="2" fillId="5" borderId="1" xfId="0" applyNumberFormat="1" applyFont="1" applyFill="1" applyBorder="1"/>
    <xf numFmtId="2" fontId="2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0" fillId="5" borderId="0" xfId="0" applyNumberFormat="1" applyFill="1" applyBorder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Fill="1"/>
    <xf numFmtId="164" fontId="0" fillId="7" borderId="1" xfId="0" applyNumberForma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  <xf numFmtId="0" fontId="2" fillId="0" borderId="0" xfId="0" applyFont="1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2" fontId="0" fillId="5" borderId="3" xfId="0" applyNumberFormat="1" applyFill="1" applyBorder="1" applyAlignment="1">
      <alignment horizontal="center" vertical="center" wrapText="1"/>
    </xf>
    <xf numFmtId="0" fontId="0" fillId="0" borderId="3" xfId="0" applyBorder="1"/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/>
    </xf>
    <xf numFmtId="2" fontId="2" fillId="2" borderId="3" xfId="0" applyNumberFormat="1" applyFont="1" applyFill="1" applyBorder="1" applyAlignment="1">
      <alignment horizontal="center" wrapText="1"/>
    </xf>
    <xf numFmtId="2" fontId="2" fillId="4" borderId="3" xfId="0" applyNumberFormat="1" applyFont="1" applyFill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0" fontId="0" fillId="2" borderId="0" xfId="0" applyFill="1" applyBorder="1"/>
    <xf numFmtId="0" fontId="0" fillId="0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2" fillId="6" borderId="0" xfId="0" applyFont="1" applyFill="1" applyBorder="1"/>
    <xf numFmtId="0" fontId="2" fillId="4" borderId="0" xfId="0" applyFont="1" applyFill="1" applyBorder="1"/>
    <xf numFmtId="0" fontId="2" fillId="2" borderId="0" xfId="0" applyFont="1" applyFill="1" applyBorder="1"/>
    <xf numFmtId="2" fontId="0" fillId="0" borderId="0" xfId="0" applyNumberForma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6" borderId="0" xfId="0" applyFill="1" applyBorder="1"/>
    <xf numFmtId="165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/>
    <xf numFmtId="165" fontId="0" fillId="8" borderId="1" xfId="0" applyNumberFormat="1" applyFill="1" applyBorder="1" applyAlignment="1">
      <alignment horizontal="center" vertical="center" wrapText="1"/>
    </xf>
    <xf numFmtId="165" fontId="0" fillId="8" borderId="3" xfId="0" applyNumberFormat="1" applyFill="1" applyBorder="1" applyAlignment="1">
      <alignment horizontal="center" vertical="center" wrapText="1"/>
    </xf>
    <xf numFmtId="2" fontId="0" fillId="8" borderId="1" xfId="0" applyNumberFormat="1" applyFill="1" applyBorder="1" applyAlignment="1">
      <alignment horizontal="center" vertical="center" wrapText="1"/>
    </xf>
    <xf numFmtId="2" fontId="0" fillId="8" borderId="3" xfId="0" applyNumberFormat="1" applyFill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165" fontId="0" fillId="8" borderId="11" xfId="0" applyNumberForma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4" fontId="2" fillId="10" borderId="0" xfId="0" applyNumberFormat="1" applyFont="1" applyFill="1" applyAlignment="1">
      <alignment horizont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2"/>
  <sheetViews>
    <sheetView tabSelected="1" view="pageBreakPreview" zoomScaleNormal="100" workbookViewId="0">
      <selection activeCell="E218" sqref="E218"/>
    </sheetView>
  </sheetViews>
  <sheetFormatPr defaultRowHeight="12.75" x14ac:dyDescent="0.2"/>
  <cols>
    <col min="1" max="1" width="18" style="14" customWidth="1"/>
    <col min="2" max="2" width="12" style="62" customWidth="1"/>
    <col min="3" max="3" width="9" customWidth="1"/>
    <col min="4" max="4" width="10.28515625" customWidth="1"/>
    <col min="5" max="5" width="10.42578125" customWidth="1"/>
    <col min="6" max="6" width="9.42578125" customWidth="1"/>
    <col min="7" max="7" width="8.140625" customWidth="1"/>
    <col min="8" max="8" width="9.5703125" customWidth="1"/>
    <col min="10" max="11" width="8.7109375" customWidth="1"/>
    <col min="12" max="12" width="8.85546875" customWidth="1"/>
    <col min="13" max="13" width="9" customWidth="1"/>
    <col min="14" max="14" width="8.42578125" customWidth="1"/>
    <col min="15" max="15" width="10" customWidth="1"/>
    <col min="16" max="35" width="12.5703125" style="115" customWidth="1"/>
    <col min="36" max="36" width="9.140625" style="115"/>
  </cols>
  <sheetData>
    <row r="1" spans="1:36" x14ac:dyDescent="0.2">
      <c r="B1" s="170" t="s">
        <v>207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36" ht="12.75" customHeight="1" x14ac:dyDescent="0.2">
      <c r="A2" s="166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36" x14ac:dyDescent="0.2">
      <c r="A3" s="11"/>
      <c r="B3" s="76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88"/>
    </row>
    <row r="4" spans="1:36" ht="17.25" customHeight="1" x14ac:dyDescent="0.2">
      <c r="A4" s="168" t="s">
        <v>167</v>
      </c>
      <c r="B4" s="168"/>
      <c r="C4" s="168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88"/>
    </row>
    <row r="5" spans="1:36" s="29" customFormat="1" ht="25.5" x14ac:dyDescent="0.2">
      <c r="A5" s="26" t="s">
        <v>1</v>
      </c>
      <c r="B5" s="61" t="s">
        <v>2</v>
      </c>
      <c r="C5" s="27" t="s">
        <v>14</v>
      </c>
      <c r="D5" s="27" t="s">
        <v>15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7" t="s">
        <v>10</v>
      </c>
      <c r="M5" s="27" t="s">
        <v>11</v>
      </c>
      <c r="N5" s="27" t="s">
        <v>12</v>
      </c>
      <c r="O5" s="89" t="s">
        <v>13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</row>
    <row r="6" spans="1:36" s="77" customFormat="1" x14ac:dyDescent="0.2">
      <c r="A6" s="78" t="s">
        <v>16</v>
      </c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0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</row>
    <row r="7" spans="1:36" x14ac:dyDescent="0.2">
      <c r="A7" s="137" t="s">
        <v>176</v>
      </c>
      <c r="B7" s="18">
        <v>2.4</v>
      </c>
      <c r="C7" s="2">
        <v>0.56999999999999995</v>
      </c>
      <c r="D7" s="2">
        <v>0.92</v>
      </c>
      <c r="E7" s="3">
        <f>(E9-C7)/(D7-C7)</f>
        <v>1</v>
      </c>
      <c r="F7" s="3">
        <f>(F9-C7)/(D7-C7)</f>
        <v>0.74285714285714266</v>
      </c>
      <c r="G7" s="3">
        <f>(G9-C7)/(D7-C7)</f>
        <v>5.7142857142857176E-2</v>
      </c>
      <c r="H7" s="3">
        <f>(H9-C7)/(D7-C7)</f>
        <v>0.51428571428571435</v>
      </c>
      <c r="I7" s="3">
        <f>(I9-C7)/(D7-C7)</f>
        <v>8.5714285714285771E-2</v>
      </c>
      <c r="J7" s="3">
        <f>(J9-C7)/(D7-C7)</f>
        <v>0</v>
      </c>
      <c r="K7" s="3">
        <f>(K9-C7)/(D7-C7)</f>
        <v>0.25714285714285728</v>
      </c>
      <c r="L7" s="3">
        <f>(L9-C7)/(D7-C7)</f>
        <v>0.62857142857142867</v>
      </c>
      <c r="M7" s="3">
        <f>(M9-C7)/(D7-C7)</f>
        <v>0.28571428571428592</v>
      </c>
      <c r="N7" s="3">
        <f>(N9-C7)/(D7-C7)</f>
        <v>0.97142857142857142</v>
      </c>
      <c r="O7" s="60">
        <f>(O9-C7)/(D7-C7)</f>
        <v>0.45714285714285713</v>
      </c>
      <c r="P7" s="121" t="s">
        <v>173</v>
      </c>
    </row>
    <row r="8" spans="1:36" s="7" customFormat="1" x14ac:dyDescent="0.2">
      <c r="A8" s="12"/>
      <c r="B8" s="18"/>
      <c r="C8" s="5"/>
      <c r="D8" s="5" t="s">
        <v>17</v>
      </c>
      <c r="E8" s="6">
        <f>E7*2.4</f>
        <v>2.4</v>
      </c>
      <c r="F8" s="6">
        <f t="shared" ref="F8:O8" si="0">F7*2.4</f>
        <v>1.7828571428571423</v>
      </c>
      <c r="G8" s="6">
        <f>G7*2.4</f>
        <v>0.13714285714285721</v>
      </c>
      <c r="H8" s="6">
        <f t="shared" si="0"/>
        <v>1.2342857142857144</v>
      </c>
      <c r="I8" s="6">
        <f t="shared" si="0"/>
        <v>0.20571428571428585</v>
      </c>
      <c r="J8" s="6">
        <f t="shared" si="0"/>
        <v>0</v>
      </c>
      <c r="K8" s="6">
        <f t="shared" si="0"/>
        <v>0.61714285714285744</v>
      </c>
      <c r="L8" s="6">
        <f t="shared" si="0"/>
        <v>1.5085714285714287</v>
      </c>
      <c r="M8" s="6">
        <f t="shared" si="0"/>
        <v>0.68571428571428616</v>
      </c>
      <c r="N8" s="6">
        <f t="shared" si="0"/>
        <v>2.3314285714285714</v>
      </c>
      <c r="O8" s="91">
        <f t="shared" si="0"/>
        <v>1.097142857142857</v>
      </c>
      <c r="P8" s="121" t="s">
        <v>174</v>
      </c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</row>
    <row r="9" spans="1:36" x14ac:dyDescent="0.2">
      <c r="B9" s="18"/>
      <c r="C9" s="2"/>
      <c r="D9" s="2" t="s">
        <v>171</v>
      </c>
      <c r="E9" s="3">
        <v>0.92</v>
      </c>
      <c r="F9" s="3">
        <v>0.83</v>
      </c>
      <c r="G9" s="3">
        <v>0.59</v>
      </c>
      <c r="H9" s="3">
        <v>0.75</v>
      </c>
      <c r="I9" s="3">
        <v>0.6</v>
      </c>
      <c r="J9" s="3">
        <v>0.56999999999999995</v>
      </c>
      <c r="K9" s="3">
        <v>0.66</v>
      </c>
      <c r="L9" s="3">
        <v>0.79</v>
      </c>
      <c r="M9" s="3">
        <v>0.67</v>
      </c>
      <c r="N9" s="3">
        <v>0.91</v>
      </c>
      <c r="O9" s="60">
        <v>0.73</v>
      </c>
      <c r="P9" s="121"/>
    </row>
    <row r="10" spans="1:36" ht="0.75" customHeight="1" x14ac:dyDescent="0.2">
      <c r="B10" s="18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60"/>
    </row>
    <row r="11" spans="1:36" hidden="1" x14ac:dyDescent="0.2">
      <c r="B11" s="18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60"/>
    </row>
    <row r="12" spans="1:36" hidden="1" x14ac:dyDescent="0.2">
      <c r="B12" s="18"/>
      <c r="C12" s="2"/>
      <c r="D12" s="2"/>
      <c r="E12" s="3"/>
      <c r="F12" s="3"/>
      <c r="G12" s="3"/>
      <c r="H12" s="3"/>
      <c r="I12" s="3"/>
      <c r="J12" s="3"/>
      <c r="K12" s="3"/>
      <c r="L12" s="3"/>
      <c r="M12" s="4"/>
      <c r="N12" s="4"/>
      <c r="O12" s="92"/>
    </row>
    <row r="13" spans="1:36" x14ac:dyDescent="0.2">
      <c r="A13" s="11"/>
      <c r="B13" s="18"/>
      <c r="C13" s="2"/>
      <c r="D13" s="2"/>
      <c r="E13" s="3"/>
      <c r="F13" s="3"/>
      <c r="G13" s="3"/>
      <c r="H13" s="3"/>
      <c r="I13" s="3"/>
      <c r="J13" s="3"/>
      <c r="K13" s="3"/>
      <c r="L13" s="3"/>
      <c r="M13" s="4"/>
      <c r="N13" s="4"/>
      <c r="O13" s="92"/>
    </row>
    <row r="14" spans="1:36" x14ac:dyDescent="0.2">
      <c r="A14" s="78" t="s">
        <v>18</v>
      </c>
      <c r="B14" s="78"/>
      <c r="C14" s="81"/>
      <c r="D14" s="81"/>
      <c r="E14" s="82"/>
      <c r="F14" s="82"/>
      <c r="G14" s="82"/>
      <c r="H14" s="82"/>
      <c r="I14" s="82"/>
      <c r="J14" s="82"/>
      <c r="K14" s="82"/>
      <c r="L14" s="82"/>
      <c r="M14" s="83"/>
      <c r="N14" s="83"/>
      <c r="O14" s="93"/>
    </row>
    <row r="15" spans="1:36" x14ac:dyDescent="0.2">
      <c r="A15" s="137" t="s">
        <v>177</v>
      </c>
      <c r="B15" s="18">
        <v>1</v>
      </c>
      <c r="C15" s="2">
        <v>0.93</v>
      </c>
      <c r="D15" s="2">
        <v>1.41</v>
      </c>
      <c r="E15" s="3">
        <f>(E17-C15)/(D15-C15)</f>
        <v>0.31250000000000011</v>
      </c>
      <c r="F15" s="3">
        <f>(F17-C15)/(D15-C15)</f>
        <v>0.64583333333333337</v>
      </c>
      <c r="G15" s="3">
        <f>(G17-C15)/(D15-C15)</f>
        <v>0.54166666666666663</v>
      </c>
      <c r="H15" s="3">
        <f>(H17-C15)/(D15-C15)</f>
        <v>0</v>
      </c>
      <c r="I15" s="3">
        <f>(I17-C15)/(D15-C15)</f>
        <v>1</v>
      </c>
      <c r="J15" s="3">
        <f>(J17-C15)/(D15-C15)</f>
        <v>0.75000000000000022</v>
      </c>
      <c r="K15" s="3">
        <f>(K17-C15)/(D15-C15)</f>
        <v>2.5833333333333335</v>
      </c>
      <c r="L15" s="3">
        <f>(L17-C15)/(D15-C15)</f>
        <v>1.1458333333333335</v>
      </c>
      <c r="M15" s="3">
        <f>(M17-C15)/(D15-C15)</f>
        <v>0.18749999999999997</v>
      </c>
      <c r="N15" s="3">
        <f>(N17-C15)/(D15-C15)</f>
        <v>0.43749999999999983</v>
      </c>
      <c r="O15" s="60">
        <f>(O17-C15)/(D15-C15)</f>
        <v>0.10416666666666656</v>
      </c>
    </row>
    <row r="16" spans="1:36" s="7" customFormat="1" x14ac:dyDescent="0.2">
      <c r="A16" s="12"/>
      <c r="B16" s="18"/>
      <c r="C16" s="5"/>
      <c r="D16" s="5" t="s">
        <v>20</v>
      </c>
      <c r="E16" s="6">
        <f>E15*1</f>
        <v>0.31250000000000011</v>
      </c>
      <c r="F16" s="6">
        <f t="shared" ref="F16:O16" si="1">F15*1</f>
        <v>0.64583333333333337</v>
      </c>
      <c r="G16" s="6">
        <f t="shared" si="1"/>
        <v>0.54166666666666663</v>
      </c>
      <c r="H16" s="6">
        <f t="shared" si="1"/>
        <v>0</v>
      </c>
      <c r="I16" s="6">
        <f t="shared" si="1"/>
        <v>1</v>
      </c>
      <c r="J16" s="6">
        <f t="shared" si="1"/>
        <v>0.75000000000000022</v>
      </c>
      <c r="K16" s="6">
        <f t="shared" si="1"/>
        <v>2.5833333333333335</v>
      </c>
      <c r="L16" s="6">
        <f t="shared" si="1"/>
        <v>1.1458333333333335</v>
      </c>
      <c r="M16" s="6">
        <f t="shared" si="1"/>
        <v>0.18749999999999997</v>
      </c>
      <c r="N16" s="6">
        <f t="shared" si="1"/>
        <v>0.43749999999999983</v>
      </c>
      <c r="O16" s="91">
        <f t="shared" si="1"/>
        <v>0.10416666666666656</v>
      </c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</row>
    <row r="17" spans="1:36" x14ac:dyDescent="0.2">
      <c r="A17" s="11"/>
      <c r="B17" s="18">
        <v>0</v>
      </c>
      <c r="C17" s="2"/>
      <c r="D17" s="2" t="s">
        <v>171</v>
      </c>
      <c r="E17" s="3">
        <v>1.08</v>
      </c>
      <c r="F17" s="3">
        <v>1.24</v>
      </c>
      <c r="G17" s="3">
        <v>1.19</v>
      </c>
      <c r="H17" s="3">
        <v>0.93</v>
      </c>
      <c r="I17" s="3">
        <v>1.41</v>
      </c>
      <c r="J17" s="3">
        <v>1.29</v>
      </c>
      <c r="K17" s="3">
        <v>2.17</v>
      </c>
      <c r="L17" s="3">
        <v>1.48</v>
      </c>
      <c r="M17" s="4">
        <v>1.02</v>
      </c>
      <c r="N17" s="4">
        <v>1.1399999999999999</v>
      </c>
      <c r="O17" s="92">
        <v>0.98</v>
      </c>
    </row>
    <row r="18" spans="1:36" s="7" customFormat="1" x14ac:dyDescent="0.2">
      <c r="A18" s="12"/>
      <c r="B18" s="18"/>
      <c r="C18" s="5"/>
      <c r="D18" s="5"/>
      <c r="E18" s="6"/>
      <c r="F18" s="6"/>
      <c r="G18" s="6"/>
      <c r="H18" s="6"/>
      <c r="I18" s="6"/>
      <c r="J18" s="6"/>
      <c r="K18" s="6"/>
      <c r="L18" s="6"/>
      <c r="M18" s="8"/>
      <c r="N18" s="8"/>
      <c r="O18" s="94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</row>
    <row r="19" spans="1:36" x14ac:dyDescent="0.2">
      <c r="A19" s="11"/>
      <c r="B19" s="18"/>
      <c r="C19" s="2"/>
      <c r="D19" s="2"/>
      <c r="E19" s="3"/>
      <c r="F19" s="3"/>
      <c r="G19" s="3"/>
      <c r="H19" s="3"/>
      <c r="I19" s="3"/>
      <c r="J19" s="3"/>
      <c r="K19" s="3"/>
      <c r="L19" s="3"/>
      <c r="M19" s="4"/>
      <c r="N19" s="4"/>
      <c r="O19" s="92"/>
    </row>
    <row r="20" spans="1:36" x14ac:dyDescent="0.2">
      <c r="A20" s="78" t="s">
        <v>19</v>
      </c>
      <c r="B20" s="78">
        <v>1.2</v>
      </c>
      <c r="C20" s="81">
        <v>0.1</v>
      </c>
      <c r="D20" s="81">
        <v>0.37</v>
      </c>
      <c r="E20" s="82">
        <f>(E22-C20)/(D20-C20)</f>
        <v>0</v>
      </c>
      <c r="F20" s="82">
        <f>(F22-C20)/(D20-C20)</f>
        <v>0.37037037037037035</v>
      </c>
      <c r="G20" s="82">
        <f>(G22-C20)/(D20-C20)</f>
        <v>0.66666666666666674</v>
      </c>
      <c r="H20" s="82">
        <f>(H22-C20)/(D20-C20)</f>
        <v>0.88888888888888895</v>
      </c>
      <c r="I20" s="82">
        <f>(I22-C20)/(D20-C20)</f>
        <v>0.70370370370370361</v>
      </c>
      <c r="J20" s="82">
        <f>(J22-C20)/(D20-C20)</f>
        <v>0.29629629629629622</v>
      </c>
      <c r="K20" s="82">
        <f>(K22-C20)/(D20-C20)</f>
        <v>1</v>
      </c>
      <c r="L20" s="82">
        <f>(L22-C20)/(D20-C20)</f>
        <v>0.70370370370370361</v>
      </c>
      <c r="M20" s="82">
        <f>(M22-C20)/(D20-C20)</f>
        <v>0.62962962962962965</v>
      </c>
      <c r="N20" s="82">
        <f>(N22-C20)/(D20-C20)</f>
        <v>0.18518518518518512</v>
      </c>
      <c r="O20" s="95">
        <f>(O22-C20)/(D20-C20)</f>
        <v>0.77777777777777768</v>
      </c>
    </row>
    <row r="21" spans="1:36" s="7" customFormat="1" x14ac:dyDescent="0.2">
      <c r="A21" s="137" t="s">
        <v>178</v>
      </c>
      <c r="B21" s="18"/>
      <c r="C21" s="5"/>
      <c r="D21" s="5" t="s">
        <v>20</v>
      </c>
      <c r="E21" s="6">
        <f>E20*1.2</f>
        <v>0</v>
      </c>
      <c r="F21" s="6">
        <f t="shared" ref="F21:O21" si="2">F20*1.2</f>
        <v>0.44444444444444442</v>
      </c>
      <c r="G21" s="6">
        <f t="shared" si="2"/>
        <v>0.8</v>
      </c>
      <c r="H21" s="6">
        <f t="shared" si="2"/>
        <v>1.0666666666666667</v>
      </c>
      <c r="I21" s="6">
        <f t="shared" si="2"/>
        <v>0.84444444444444433</v>
      </c>
      <c r="J21" s="6">
        <f t="shared" si="2"/>
        <v>0.35555555555555546</v>
      </c>
      <c r="K21" s="6">
        <f t="shared" si="2"/>
        <v>1.2</v>
      </c>
      <c r="L21" s="6">
        <f t="shared" si="2"/>
        <v>0.84444444444444433</v>
      </c>
      <c r="M21" s="6">
        <f t="shared" si="2"/>
        <v>0.75555555555555554</v>
      </c>
      <c r="N21" s="6">
        <f t="shared" si="2"/>
        <v>0.22222222222222213</v>
      </c>
      <c r="O21" s="91">
        <f t="shared" si="2"/>
        <v>0.93333333333333313</v>
      </c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</row>
    <row r="22" spans="1:36" x14ac:dyDescent="0.2">
      <c r="A22" s="11"/>
      <c r="B22" s="18"/>
      <c r="C22" s="2"/>
      <c r="D22" s="2" t="s">
        <v>171</v>
      </c>
      <c r="E22" s="3">
        <v>0.1</v>
      </c>
      <c r="F22" s="3">
        <v>0.2</v>
      </c>
      <c r="G22" s="3">
        <v>0.28000000000000003</v>
      </c>
      <c r="H22" s="3">
        <v>0.34</v>
      </c>
      <c r="I22" s="3">
        <v>0.28999999999999998</v>
      </c>
      <c r="J22" s="3">
        <v>0.18</v>
      </c>
      <c r="K22" s="3">
        <v>0.37</v>
      </c>
      <c r="L22" s="3">
        <v>0.28999999999999998</v>
      </c>
      <c r="M22" s="4">
        <v>0.27</v>
      </c>
      <c r="N22" s="4">
        <v>0.15</v>
      </c>
      <c r="O22" s="92">
        <v>0.31</v>
      </c>
    </row>
    <row r="23" spans="1:36" x14ac:dyDescent="0.2">
      <c r="A23" s="11"/>
      <c r="B23" s="18"/>
      <c r="C23" s="2"/>
      <c r="D23" s="2"/>
      <c r="E23" s="3"/>
      <c r="F23" s="3"/>
      <c r="G23" s="3"/>
      <c r="H23" s="3"/>
      <c r="I23" s="3"/>
      <c r="J23" s="3"/>
      <c r="K23" s="3"/>
      <c r="L23" s="3"/>
      <c r="M23" s="4"/>
      <c r="N23" s="4"/>
      <c r="O23" s="92"/>
    </row>
    <row r="24" spans="1:36" x14ac:dyDescent="0.2">
      <c r="A24" s="78" t="s">
        <v>21</v>
      </c>
      <c r="B24" s="78"/>
      <c r="C24" s="81"/>
      <c r="D24" s="81"/>
      <c r="E24" s="82"/>
      <c r="F24" s="82"/>
      <c r="G24" s="82"/>
      <c r="H24" s="82"/>
      <c r="I24" s="82"/>
      <c r="J24" s="82"/>
      <c r="K24" s="82"/>
      <c r="L24" s="82"/>
      <c r="M24" s="83"/>
      <c r="N24" s="83"/>
      <c r="O24" s="93"/>
    </row>
    <row r="25" spans="1:36" x14ac:dyDescent="0.2">
      <c r="A25" s="137" t="s">
        <v>179</v>
      </c>
      <c r="B25" s="18">
        <v>1.3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96">
        <v>1</v>
      </c>
    </row>
    <row r="26" spans="1:36" s="7" customFormat="1" x14ac:dyDescent="0.2">
      <c r="A26" s="138"/>
      <c r="B26" s="18"/>
      <c r="C26" s="5"/>
      <c r="D26" s="5"/>
      <c r="E26" s="6">
        <f>E25*1.3</f>
        <v>1.3</v>
      </c>
      <c r="F26" s="6">
        <f t="shared" ref="F26:O26" si="3">F25*1.3</f>
        <v>1.3</v>
      </c>
      <c r="G26" s="6">
        <f t="shared" si="3"/>
        <v>1.3</v>
      </c>
      <c r="H26" s="6">
        <f t="shared" si="3"/>
        <v>1.3</v>
      </c>
      <c r="I26" s="6">
        <f t="shared" si="3"/>
        <v>1.3</v>
      </c>
      <c r="J26" s="6">
        <f t="shared" si="3"/>
        <v>1.3</v>
      </c>
      <c r="K26" s="6">
        <f t="shared" si="3"/>
        <v>1.3</v>
      </c>
      <c r="L26" s="6">
        <f t="shared" si="3"/>
        <v>1.3</v>
      </c>
      <c r="M26" s="6">
        <f t="shared" si="3"/>
        <v>1.3</v>
      </c>
      <c r="N26" s="6">
        <f t="shared" si="3"/>
        <v>1.3</v>
      </c>
      <c r="O26" s="91">
        <f t="shared" si="3"/>
        <v>1.3</v>
      </c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</row>
    <row r="27" spans="1:36" s="86" customFormat="1" x14ac:dyDescent="0.2">
      <c r="A27" s="139"/>
      <c r="B27" s="18"/>
      <c r="C27" s="85"/>
      <c r="D27" s="2" t="s">
        <v>171</v>
      </c>
      <c r="E27" s="55">
        <v>1</v>
      </c>
      <c r="F27" s="55">
        <v>1</v>
      </c>
      <c r="G27" s="55">
        <v>1</v>
      </c>
      <c r="H27" s="55">
        <v>1</v>
      </c>
      <c r="I27" s="55">
        <v>1</v>
      </c>
      <c r="J27" s="55">
        <v>1</v>
      </c>
      <c r="K27" s="55">
        <v>1</v>
      </c>
      <c r="L27" s="55">
        <v>1</v>
      </c>
      <c r="M27" s="55">
        <v>1</v>
      </c>
      <c r="N27" s="55">
        <v>1</v>
      </c>
      <c r="O27" s="97">
        <v>1</v>
      </c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</row>
    <row r="28" spans="1:36" x14ac:dyDescent="0.2">
      <c r="A28" s="137" t="s">
        <v>180</v>
      </c>
      <c r="B28" s="18">
        <v>1.3</v>
      </c>
      <c r="C28" s="2">
        <v>0.67</v>
      </c>
      <c r="D28" s="2">
        <v>1</v>
      </c>
      <c r="E28" s="3">
        <f>(E30-C28)/(D28-C28)</f>
        <v>1</v>
      </c>
      <c r="F28" s="3">
        <f>(F30-C28)/(D28-C28)</f>
        <v>1</v>
      </c>
      <c r="G28" s="3">
        <f>(G30-C28)/(D28-C28)</f>
        <v>1</v>
      </c>
      <c r="H28" s="3">
        <f>(H30-C28)/(D28-C28)</f>
        <v>1</v>
      </c>
      <c r="I28" s="3">
        <f>(I30-C28)/(D28-C28)</f>
        <v>0.75757575757575768</v>
      </c>
      <c r="J28" s="3">
        <f>(J30-C28)/(D28-C28)</f>
        <v>0.75757575757575768</v>
      </c>
      <c r="K28" s="3">
        <f>(K30-C28)/(D28-C28)</f>
        <v>0</v>
      </c>
      <c r="L28" s="3">
        <f>(L30-C28)/(D28-C28)</f>
        <v>0.75757575757575768</v>
      </c>
      <c r="M28" s="3">
        <f>(M30-C28)/(D28-C28)</f>
        <v>1</v>
      </c>
      <c r="N28" s="3">
        <f>(N30-C28)/(D28-C28)</f>
        <v>0.75757575757575768</v>
      </c>
      <c r="O28" s="60">
        <f>(O30-C28)/(D28-C28)</f>
        <v>0.75757575757575768</v>
      </c>
    </row>
    <row r="29" spans="1:36" s="7" customFormat="1" x14ac:dyDescent="0.2">
      <c r="A29" s="138"/>
      <c r="B29" s="18"/>
      <c r="C29" s="6"/>
      <c r="D29" s="6"/>
      <c r="E29" s="6">
        <f>E28*1.3</f>
        <v>1.3</v>
      </c>
      <c r="F29" s="6">
        <f t="shared" ref="F29:O29" si="4">F28*1.3</f>
        <v>1.3</v>
      </c>
      <c r="G29" s="6">
        <f t="shared" si="4"/>
        <v>1.3</v>
      </c>
      <c r="H29" s="6">
        <f t="shared" si="4"/>
        <v>1.3</v>
      </c>
      <c r="I29" s="6">
        <f t="shared" si="4"/>
        <v>0.98484848484848497</v>
      </c>
      <c r="J29" s="6">
        <f t="shared" si="4"/>
        <v>0.98484848484848497</v>
      </c>
      <c r="K29" s="6">
        <f t="shared" si="4"/>
        <v>0</v>
      </c>
      <c r="L29" s="6">
        <f t="shared" si="4"/>
        <v>0.98484848484848497</v>
      </c>
      <c r="M29" s="6">
        <f t="shared" si="4"/>
        <v>1.3</v>
      </c>
      <c r="N29" s="6">
        <f t="shared" si="4"/>
        <v>0.98484848484848497</v>
      </c>
      <c r="O29" s="91">
        <f t="shared" si="4"/>
        <v>0.98484848484848497</v>
      </c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</row>
    <row r="30" spans="1:36" x14ac:dyDescent="0.2">
      <c r="A30" s="140"/>
      <c r="B30" s="18"/>
      <c r="C30" s="3"/>
      <c r="D30" s="2" t="s">
        <v>171</v>
      </c>
      <c r="E30" s="3">
        <v>1</v>
      </c>
      <c r="F30" s="3">
        <v>1</v>
      </c>
      <c r="G30" s="3">
        <v>1</v>
      </c>
      <c r="H30" s="3">
        <v>1</v>
      </c>
      <c r="I30" s="3">
        <v>0.92</v>
      </c>
      <c r="J30" s="3">
        <v>0.92</v>
      </c>
      <c r="K30" s="3">
        <v>0.67</v>
      </c>
      <c r="L30" s="3">
        <v>0.92</v>
      </c>
      <c r="M30" s="3">
        <v>1</v>
      </c>
      <c r="N30" s="3">
        <v>0.92</v>
      </c>
      <c r="O30" s="60">
        <v>0.92</v>
      </c>
    </row>
    <row r="31" spans="1:36" s="10" customFormat="1" ht="25.5" x14ac:dyDescent="0.2">
      <c r="A31" s="13" t="s">
        <v>22</v>
      </c>
      <c r="B31" s="18">
        <f>B7+B15+B17+B20+B25+B28</f>
        <v>7.1999999999999993</v>
      </c>
      <c r="C31" s="9"/>
      <c r="D31" s="9"/>
      <c r="E31" s="9">
        <f>E7+E15+E20+E25+E28</f>
        <v>3.3125</v>
      </c>
      <c r="F31" s="9">
        <f>F7+F15+F20+F25+F28</f>
        <v>3.7590608465608462</v>
      </c>
      <c r="G31" s="9">
        <f t="shared" ref="G31:O31" si="5">G7+G15+G20+G25+G28</f>
        <v>3.2654761904761904</v>
      </c>
      <c r="H31" s="9">
        <f t="shared" si="5"/>
        <v>3.4031746031746035</v>
      </c>
      <c r="I31" s="9">
        <f t="shared" si="5"/>
        <v>3.5469937469937474</v>
      </c>
      <c r="J31" s="9">
        <f t="shared" si="5"/>
        <v>2.8038720538720545</v>
      </c>
      <c r="K31" s="9">
        <f t="shared" si="5"/>
        <v>4.8404761904761902</v>
      </c>
      <c r="L31" s="9">
        <f t="shared" si="5"/>
        <v>4.2356842231842231</v>
      </c>
      <c r="M31" s="9">
        <f t="shared" si="5"/>
        <v>3.1028439153439153</v>
      </c>
      <c r="N31" s="9">
        <f t="shared" si="5"/>
        <v>3.3516895141895144</v>
      </c>
      <c r="O31" s="98">
        <f t="shared" si="5"/>
        <v>3.0966630591630593</v>
      </c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</row>
    <row r="32" spans="1:36" s="10" customFormat="1" x14ac:dyDescent="0.2">
      <c r="A32" s="13"/>
      <c r="B32" s="18"/>
      <c r="C32" s="9"/>
      <c r="D32" s="9"/>
      <c r="E32" s="9">
        <f>E8+E16+E21+E26+E29</f>
        <v>5.3125</v>
      </c>
      <c r="F32" s="9">
        <f t="shared" ref="F32:O32" si="6">F8+F16+F21+F26+F29</f>
        <v>5.4731349206349194</v>
      </c>
      <c r="G32" s="9">
        <f t="shared" si="6"/>
        <v>4.0788095238095234</v>
      </c>
      <c r="H32" s="9">
        <f t="shared" si="6"/>
        <v>4.9009523809523809</v>
      </c>
      <c r="I32" s="9">
        <f t="shared" si="6"/>
        <v>4.3350072150072156</v>
      </c>
      <c r="J32" s="9">
        <f t="shared" si="6"/>
        <v>3.3904040404040408</v>
      </c>
      <c r="K32" s="9">
        <f t="shared" si="6"/>
        <v>5.7004761904761905</v>
      </c>
      <c r="L32" s="9">
        <f t="shared" si="6"/>
        <v>5.7836976911976912</v>
      </c>
      <c r="M32" s="9">
        <f t="shared" si="6"/>
        <v>4.228769841269842</v>
      </c>
      <c r="N32" s="9">
        <f t="shared" si="6"/>
        <v>5.2759992784992793</v>
      </c>
      <c r="O32" s="98">
        <f t="shared" si="6"/>
        <v>4.4194913419913417</v>
      </c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</row>
    <row r="33" spans="1:36" x14ac:dyDescent="0.2">
      <c r="A33" s="11"/>
      <c r="B33" s="1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0"/>
    </row>
    <row r="34" spans="1:36" ht="15" x14ac:dyDescent="0.2">
      <c r="A34" s="155" t="s">
        <v>168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7"/>
    </row>
    <row r="35" spans="1:36" x14ac:dyDescent="0.2">
      <c r="A35" s="149" t="s">
        <v>23</v>
      </c>
      <c r="B35" s="169"/>
      <c r="C35" s="15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0"/>
    </row>
    <row r="36" spans="1:36" s="29" customFormat="1" ht="25.5" x14ac:dyDescent="0.2">
      <c r="A36" s="26" t="s">
        <v>1</v>
      </c>
      <c r="B36" s="61" t="s">
        <v>2</v>
      </c>
      <c r="C36" s="27" t="s">
        <v>24</v>
      </c>
      <c r="D36" s="27" t="s">
        <v>25</v>
      </c>
      <c r="E36" s="27" t="s">
        <v>26</v>
      </c>
      <c r="F36" s="27" t="s">
        <v>27</v>
      </c>
      <c r="G36" s="27" t="s">
        <v>28</v>
      </c>
      <c r="H36" s="27" t="s">
        <v>29</v>
      </c>
      <c r="I36" s="27" t="s">
        <v>30</v>
      </c>
      <c r="J36" s="27" t="s">
        <v>31</v>
      </c>
      <c r="K36" s="27" t="s">
        <v>32</v>
      </c>
      <c r="L36" s="27" t="s">
        <v>33</v>
      </c>
      <c r="M36" s="27" t="s">
        <v>34</v>
      </c>
      <c r="N36" s="27" t="s">
        <v>35</v>
      </c>
      <c r="O36" s="89" t="s">
        <v>36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</row>
    <row r="37" spans="1:36" ht="0.75" customHeight="1" x14ac:dyDescent="0.2">
      <c r="A37" s="11"/>
      <c r="B37" s="1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0"/>
    </row>
    <row r="38" spans="1:36" x14ac:dyDescent="0.2">
      <c r="A38" s="78" t="s">
        <v>37</v>
      </c>
      <c r="B38" s="78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95"/>
    </row>
    <row r="39" spans="1:36" x14ac:dyDescent="0.2">
      <c r="A39" s="137" t="s">
        <v>181</v>
      </c>
      <c r="B39" s="18">
        <v>2.2000000000000002</v>
      </c>
      <c r="C39" s="3"/>
      <c r="D39" s="3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97"/>
    </row>
    <row r="40" spans="1:36" x14ac:dyDescent="0.2">
      <c r="A40" s="140"/>
      <c r="B40" s="18"/>
      <c r="C40" s="129">
        <v>0.08</v>
      </c>
      <c r="D40" s="129">
        <v>0.94499999999999995</v>
      </c>
      <c r="E40" s="3">
        <f>(D40-E42)/(D40-C40)</f>
        <v>0.96184971098265892</v>
      </c>
      <c r="F40" s="3">
        <f>(D40-F42)/(D40-C40)</f>
        <v>0.5618497109826589</v>
      </c>
      <c r="G40" s="3">
        <f>(D40-G42)/(D40-C40)</f>
        <v>0.84855491329479771</v>
      </c>
      <c r="H40" s="3">
        <f>(D40-H42)/(D40-C40)</f>
        <v>1</v>
      </c>
      <c r="I40" s="3">
        <f>(D40-I42)/(D40-C40)</f>
        <v>0</v>
      </c>
      <c r="J40" s="3">
        <f>(D40-J42)/(D40-C40)</f>
        <v>0.59306358381502877</v>
      </c>
      <c r="K40" s="3">
        <f>(D40-K42)/(D40-C40)</f>
        <v>0.69248554913294791</v>
      </c>
      <c r="L40" s="3">
        <f>(D40-L42)/(D40-C40)</f>
        <v>0.83352601156069361</v>
      </c>
      <c r="M40" s="3">
        <f>(D40-M42)/(D40-C40)</f>
        <v>0.84508670520231211</v>
      </c>
      <c r="N40" s="3">
        <f>(D40-N42)/(D40-C40)</f>
        <v>0.68901734104046242</v>
      </c>
      <c r="O40" s="60">
        <f>(D40-O42)/(D40-C40)</f>
        <v>0.67630057803468202</v>
      </c>
    </row>
    <row r="41" spans="1:36" s="7" customFormat="1" x14ac:dyDescent="0.2">
      <c r="A41" s="138"/>
      <c r="B41" s="18" t="s">
        <v>172</v>
      </c>
      <c r="C41" s="130"/>
      <c r="D41" s="130"/>
      <c r="E41" s="6">
        <f>E40*2.2</f>
        <v>2.11606936416185</v>
      </c>
      <c r="F41" s="6">
        <f t="shared" ref="F41:O41" si="7">F40*2.2</f>
        <v>1.2360693641618496</v>
      </c>
      <c r="G41" s="6">
        <f t="shared" si="7"/>
        <v>1.8668208092485552</v>
      </c>
      <c r="H41" s="6">
        <f t="shared" si="7"/>
        <v>2.2000000000000002</v>
      </c>
      <c r="I41" s="6">
        <f t="shared" si="7"/>
        <v>0</v>
      </c>
      <c r="J41" s="6">
        <f t="shared" si="7"/>
        <v>1.3047398843930633</v>
      </c>
      <c r="K41" s="6">
        <f t="shared" si="7"/>
        <v>1.5234682080924855</v>
      </c>
      <c r="L41" s="6">
        <f t="shared" si="7"/>
        <v>1.8337572254335262</v>
      </c>
      <c r="M41" s="6">
        <f t="shared" si="7"/>
        <v>1.8591907514450867</v>
      </c>
      <c r="N41" s="6">
        <f t="shared" si="7"/>
        <v>1.5158381502890175</v>
      </c>
      <c r="O41" s="6">
        <f t="shared" si="7"/>
        <v>1.4878612716763007</v>
      </c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</row>
    <row r="42" spans="1:36" x14ac:dyDescent="0.2">
      <c r="A42" s="140"/>
      <c r="B42" s="18"/>
      <c r="C42" s="3"/>
      <c r="D42" s="2" t="s">
        <v>171</v>
      </c>
      <c r="E42" s="3">
        <v>0.113</v>
      </c>
      <c r="F42" s="3">
        <v>0.45900000000000002</v>
      </c>
      <c r="G42" s="3">
        <v>0.21099999999999999</v>
      </c>
      <c r="H42" s="3">
        <v>0.08</v>
      </c>
      <c r="I42" s="3">
        <v>0.94499999999999995</v>
      </c>
      <c r="J42" s="3">
        <v>0.432</v>
      </c>
      <c r="K42" s="3">
        <v>0.34599999999999997</v>
      </c>
      <c r="L42" s="3">
        <v>0.224</v>
      </c>
      <c r="M42" s="3">
        <v>0.214</v>
      </c>
      <c r="N42" s="3">
        <v>0.34899999999999998</v>
      </c>
      <c r="O42" s="60">
        <v>0.36</v>
      </c>
    </row>
    <row r="43" spans="1:36" x14ac:dyDescent="0.2">
      <c r="A43" s="78" t="s">
        <v>38</v>
      </c>
      <c r="B43" s="78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95"/>
    </row>
    <row r="44" spans="1:36" x14ac:dyDescent="0.2">
      <c r="A44" s="137" t="s">
        <v>182</v>
      </c>
      <c r="B44" s="18">
        <v>1</v>
      </c>
      <c r="C44" s="3">
        <v>0</v>
      </c>
      <c r="D44" s="3">
        <v>0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60">
        <v>1</v>
      </c>
    </row>
    <row r="45" spans="1:36" s="7" customFormat="1" x14ac:dyDescent="0.2">
      <c r="A45" s="138"/>
      <c r="B45" s="12"/>
      <c r="C45" s="6"/>
      <c r="D45" s="6"/>
      <c r="E45" s="6">
        <v>1</v>
      </c>
      <c r="F45" s="6">
        <f t="shared" ref="F45:O45" si="8">F44*1</f>
        <v>1</v>
      </c>
      <c r="G45" s="6">
        <f t="shared" si="8"/>
        <v>1</v>
      </c>
      <c r="H45" s="6">
        <f t="shared" si="8"/>
        <v>1</v>
      </c>
      <c r="I45" s="6">
        <f t="shared" si="8"/>
        <v>1</v>
      </c>
      <c r="J45" s="6">
        <f t="shared" si="8"/>
        <v>1</v>
      </c>
      <c r="K45" s="6">
        <f t="shared" si="8"/>
        <v>1</v>
      </c>
      <c r="L45" s="6">
        <f t="shared" si="8"/>
        <v>1</v>
      </c>
      <c r="M45" s="6">
        <f t="shared" si="8"/>
        <v>1</v>
      </c>
      <c r="N45" s="6">
        <f t="shared" si="8"/>
        <v>1</v>
      </c>
      <c r="O45" s="91">
        <f t="shared" si="8"/>
        <v>1</v>
      </c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</row>
    <row r="46" spans="1:36" x14ac:dyDescent="0.2">
      <c r="A46" s="137" t="s">
        <v>183</v>
      </c>
      <c r="B46" s="18">
        <v>1</v>
      </c>
      <c r="C46" s="3">
        <v>0</v>
      </c>
      <c r="D46" s="3">
        <v>0</v>
      </c>
      <c r="E46" s="3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60">
        <v>1</v>
      </c>
    </row>
    <row r="47" spans="1:36" s="7" customFormat="1" x14ac:dyDescent="0.2">
      <c r="A47" s="138"/>
      <c r="B47" s="12"/>
      <c r="C47" s="6"/>
      <c r="D47" s="6"/>
      <c r="E47" s="6">
        <f>E46*1</f>
        <v>1</v>
      </c>
      <c r="F47" s="6">
        <f t="shared" ref="F47:O47" si="9">F46*1</f>
        <v>1</v>
      </c>
      <c r="G47" s="6">
        <f t="shared" si="9"/>
        <v>1</v>
      </c>
      <c r="H47" s="6">
        <f t="shared" si="9"/>
        <v>1</v>
      </c>
      <c r="I47" s="6">
        <f t="shared" si="9"/>
        <v>1</v>
      </c>
      <c r="J47" s="6">
        <f t="shared" si="9"/>
        <v>1</v>
      </c>
      <c r="K47" s="6">
        <f t="shared" si="9"/>
        <v>1</v>
      </c>
      <c r="L47" s="6">
        <f t="shared" si="9"/>
        <v>1</v>
      </c>
      <c r="M47" s="6">
        <f t="shared" si="9"/>
        <v>1</v>
      </c>
      <c r="N47" s="6">
        <f t="shared" si="9"/>
        <v>1</v>
      </c>
      <c r="O47" s="91">
        <f t="shared" si="9"/>
        <v>1</v>
      </c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</row>
    <row r="48" spans="1:36" x14ac:dyDescent="0.2">
      <c r="A48" s="137" t="s">
        <v>184</v>
      </c>
      <c r="B48" s="18">
        <v>1</v>
      </c>
      <c r="C48" s="131">
        <v>0.01</v>
      </c>
      <c r="D48" s="131">
        <v>0.18</v>
      </c>
      <c r="E48" s="133">
        <f>(D48-E50)/(D48-C48)</f>
        <v>0.23529411764705874</v>
      </c>
      <c r="F48" s="133">
        <f>(D48-F50)/(D48-C48)</f>
        <v>0.82352941176470584</v>
      </c>
      <c r="G48" s="133">
        <f>(D48-G50)/(D48-C48)</f>
        <v>1</v>
      </c>
      <c r="H48" s="133">
        <f>(D48-H50)/(D48-C48)</f>
        <v>0.94117647058823539</v>
      </c>
      <c r="I48" s="133">
        <f>(D48-I50)/(D48-C48)</f>
        <v>1</v>
      </c>
      <c r="J48" s="133">
        <f>(D48-J50)/(D48-C48)</f>
        <v>0.47058823529411764</v>
      </c>
      <c r="K48" s="133">
        <f>(D48-K50)/(D48-C48)</f>
        <v>1</v>
      </c>
      <c r="L48" s="133">
        <f>(D48-L50)/(D48-C48)</f>
        <v>0</v>
      </c>
      <c r="M48" s="133">
        <f>(D48-M50)/(D48-C48)</f>
        <v>1</v>
      </c>
      <c r="N48" s="133">
        <f>(D48-N50)/(D48-C48)</f>
        <v>0.76470588235294124</v>
      </c>
      <c r="O48" s="134">
        <f>(D48-O50)/(D48-C48)</f>
        <v>0.29411764705882348</v>
      </c>
    </row>
    <row r="49" spans="1:36" s="7" customFormat="1" x14ac:dyDescent="0.2">
      <c r="A49" s="138"/>
      <c r="B49" s="12"/>
      <c r="C49" s="129"/>
      <c r="D49" s="129"/>
      <c r="E49" s="6">
        <f>E48*1</f>
        <v>0.23529411764705874</v>
      </c>
      <c r="F49" s="6">
        <f t="shared" ref="F49:O49" si="10">F48*1</f>
        <v>0.82352941176470584</v>
      </c>
      <c r="G49" s="6">
        <f t="shared" si="10"/>
        <v>1</v>
      </c>
      <c r="H49" s="6">
        <f t="shared" si="10"/>
        <v>0.94117647058823539</v>
      </c>
      <c r="I49" s="6">
        <f t="shared" si="10"/>
        <v>1</v>
      </c>
      <c r="J49" s="6">
        <f t="shared" si="10"/>
        <v>0.47058823529411764</v>
      </c>
      <c r="K49" s="6">
        <f t="shared" si="10"/>
        <v>1</v>
      </c>
      <c r="L49" s="6">
        <f t="shared" si="10"/>
        <v>0</v>
      </c>
      <c r="M49" s="6">
        <f t="shared" si="10"/>
        <v>1</v>
      </c>
      <c r="N49" s="6">
        <f t="shared" si="10"/>
        <v>0.76470588235294124</v>
      </c>
      <c r="O49" s="6">
        <f t="shared" si="10"/>
        <v>0.29411764705882348</v>
      </c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</row>
    <row r="50" spans="1:36" x14ac:dyDescent="0.2">
      <c r="A50" s="140"/>
      <c r="B50" s="18"/>
      <c r="C50" s="131"/>
      <c r="D50" s="131"/>
      <c r="E50" s="131">
        <v>0.14000000000000001</v>
      </c>
      <c r="F50" s="131">
        <v>0.04</v>
      </c>
      <c r="G50" s="131">
        <v>0.01</v>
      </c>
      <c r="H50" s="131">
        <v>0.02</v>
      </c>
      <c r="I50" s="131">
        <v>0.01</v>
      </c>
      <c r="J50" s="131">
        <v>0.1</v>
      </c>
      <c r="K50" s="131">
        <v>0.01</v>
      </c>
      <c r="L50" s="131">
        <v>0.18</v>
      </c>
      <c r="M50" s="131">
        <v>0.01</v>
      </c>
      <c r="N50" s="131">
        <v>0.05</v>
      </c>
      <c r="O50" s="132">
        <v>0.13</v>
      </c>
      <c r="P50" s="145"/>
    </row>
    <row r="51" spans="1:36" x14ac:dyDescent="0.2">
      <c r="A51" s="137" t="s">
        <v>185</v>
      </c>
      <c r="B51" s="18">
        <v>0.5</v>
      </c>
      <c r="C51" s="3">
        <v>0.06</v>
      </c>
      <c r="D51" s="3">
        <v>0.86</v>
      </c>
      <c r="E51" s="3">
        <f>(D51-E53)/(D51-C51)</f>
        <v>0.79999999999999993</v>
      </c>
      <c r="F51" s="3">
        <f>(D51-F53)/(D51-C51)</f>
        <v>0.77499999999999991</v>
      </c>
      <c r="G51" s="3">
        <f>(D51-G53)/(D51-C51)</f>
        <v>3.7500000000000033E-2</v>
      </c>
      <c r="H51" s="3">
        <f>(D51-H53)/(D51-C51)</f>
        <v>0.96250000000000002</v>
      </c>
      <c r="I51" s="3">
        <f>(D51-I53)/(D51-C51)</f>
        <v>0.41249999999999992</v>
      </c>
      <c r="J51" s="3">
        <f>(D51-J53)/(D51-C51)</f>
        <v>1</v>
      </c>
      <c r="K51" s="3">
        <f>(D51-K53)/(D51-C51)</f>
        <v>0.47499999999999998</v>
      </c>
      <c r="L51" s="3">
        <f>(D51-L53)/(D51-C51)</f>
        <v>0.35000000000000003</v>
      </c>
      <c r="M51" s="3">
        <f>(D51-M53)/(D51-C51)</f>
        <v>0.96250000000000002</v>
      </c>
      <c r="N51" s="3">
        <f>(D51-N53)/(D51-C51)</f>
        <v>0</v>
      </c>
      <c r="O51" s="60">
        <f>(D51-O53)/(D51-C51)</f>
        <v>0.95</v>
      </c>
    </row>
    <row r="52" spans="1:36" s="7" customFormat="1" x14ac:dyDescent="0.2">
      <c r="A52" s="138"/>
      <c r="B52" s="18"/>
      <c r="C52" s="6"/>
      <c r="D52" s="6" t="s">
        <v>20</v>
      </c>
      <c r="E52" s="6">
        <f>E51*0.5</f>
        <v>0.39999999999999997</v>
      </c>
      <c r="F52" s="6">
        <f t="shared" ref="F52:O52" si="11">F51*0.5</f>
        <v>0.38749999999999996</v>
      </c>
      <c r="G52" s="6">
        <f t="shared" si="11"/>
        <v>1.8750000000000017E-2</v>
      </c>
      <c r="H52" s="6">
        <f t="shared" si="11"/>
        <v>0.48125000000000001</v>
      </c>
      <c r="I52" s="6">
        <f t="shared" si="11"/>
        <v>0.20624999999999996</v>
      </c>
      <c r="J52" s="6">
        <f t="shared" si="11"/>
        <v>0.5</v>
      </c>
      <c r="K52" s="6">
        <f t="shared" si="11"/>
        <v>0.23749999999999999</v>
      </c>
      <c r="L52" s="6">
        <f t="shared" si="11"/>
        <v>0.17500000000000002</v>
      </c>
      <c r="M52" s="6">
        <f t="shared" si="11"/>
        <v>0.48125000000000001</v>
      </c>
      <c r="N52" s="6">
        <f t="shared" si="11"/>
        <v>0</v>
      </c>
      <c r="O52" s="6">
        <f t="shared" si="11"/>
        <v>0.47499999999999998</v>
      </c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</row>
    <row r="53" spans="1:36" x14ac:dyDescent="0.2">
      <c r="A53" s="140"/>
      <c r="B53" s="18">
        <f>B44+B46+B47+B51+B48</f>
        <v>3.5</v>
      </c>
      <c r="C53" s="3"/>
      <c r="D53" s="2" t="s">
        <v>171</v>
      </c>
      <c r="E53" s="3">
        <v>0.22</v>
      </c>
      <c r="F53" s="3">
        <v>0.24</v>
      </c>
      <c r="G53" s="3">
        <v>0.83</v>
      </c>
      <c r="H53" s="3">
        <v>0.09</v>
      </c>
      <c r="I53" s="3">
        <v>0.53</v>
      </c>
      <c r="J53" s="3">
        <v>0.06</v>
      </c>
      <c r="K53" s="3">
        <v>0.48</v>
      </c>
      <c r="L53" s="3">
        <v>0.57999999999999996</v>
      </c>
      <c r="M53" s="3">
        <v>0.09</v>
      </c>
      <c r="N53" s="3">
        <v>0.86</v>
      </c>
      <c r="O53" s="60">
        <v>0.1</v>
      </c>
    </row>
    <row r="54" spans="1:36" x14ac:dyDescent="0.2">
      <c r="A54" s="78" t="s">
        <v>39</v>
      </c>
      <c r="B54" s="78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95"/>
    </row>
    <row r="55" spans="1:36" x14ac:dyDescent="0.2">
      <c r="A55" s="137" t="s">
        <v>186</v>
      </c>
      <c r="B55" s="18">
        <v>1</v>
      </c>
      <c r="C55" s="3">
        <v>0</v>
      </c>
      <c r="D55" s="3">
        <v>0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</row>
    <row r="56" spans="1:36" s="7" customFormat="1" x14ac:dyDescent="0.2">
      <c r="A56" s="138"/>
      <c r="B56" s="12"/>
      <c r="C56" s="6"/>
      <c r="D56" s="6"/>
      <c r="E56" s="6">
        <f>E55*1</f>
        <v>1</v>
      </c>
      <c r="F56" s="6">
        <f t="shared" ref="F56:O56" si="12">F55*1</f>
        <v>1</v>
      </c>
      <c r="G56" s="6">
        <f t="shared" si="12"/>
        <v>1</v>
      </c>
      <c r="H56" s="6">
        <f t="shared" si="12"/>
        <v>1</v>
      </c>
      <c r="I56" s="6">
        <f t="shared" si="12"/>
        <v>1</v>
      </c>
      <c r="J56" s="6">
        <f t="shared" si="12"/>
        <v>1</v>
      </c>
      <c r="K56" s="6">
        <f t="shared" si="12"/>
        <v>1</v>
      </c>
      <c r="L56" s="6">
        <f t="shared" si="12"/>
        <v>1</v>
      </c>
      <c r="M56" s="6">
        <f t="shared" si="12"/>
        <v>1</v>
      </c>
      <c r="N56" s="6">
        <f t="shared" si="12"/>
        <v>1</v>
      </c>
      <c r="O56" s="6">
        <f t="shared" si="12"/>
        <v>1</v>
      </c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</row>
    <row r="57" spans="1:36" x14ac:dyDescent="0.2">
      <c r="A57" s="137" t="s">
        <v>187</v>
      </c>
      <c r="B57" s="18">
        <v>2.5</v>
      </c>
      <c r="C57" s="3">
        <v>0</v>
      </c>
      <c r="D57" s="3">
        <v>0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60">
        <v>1</v>
      </c>
    </row>
    <row r="58" spans="1:36" s="7" customFormat="1" x14ac:dyDescent="0.2">
      <c r="A58" s="138"/>
      <c r="B58" s="12"/>
      <c r="C58" s="6"/>
      <c r="D58" s="6"/>
      <c r="E58" s="6">
        <f>E57*2.5</f>
        <v>2.5</v>
      </c>
      <c r="F58" s="6">
        <f t="shared" ref="F58:O58" si="13">F57*2.5</f>
        <v>2.5</v>
      </c>
      <c r="G58" s="6">
        <f t="shared" si="13"/>
        <v>2.5</v>
      </c>
      <c r="H58" s="6">
        <f t="shared" si="13"/>
        <v>2.5</v>
      </c>
      <c r="I58" s="6">
        <f t="shared" si="13"/>
        <v>2.5</v>
      </c>
      <c r="J58" s="6">
        <f t="shared" si="13"/>
        <v>2.5</v>
      </c>
      <c r="K58" s="6">
        <f t="shared" si="13"/>
        <v>2.5</v>
      </c>
      <c r="L58" s="6">
        <f t="shared" si="13"/>
        <v>2.5</v>
      </c>
      <c r="M58" s="6">
        <f t="shared" si="13"/>
        <v>2.5</v>
      </c>
      <c r="N58" s="6">
        <f t="shared" si="13"/>
        <v>2.5</v>
      </c>
      <c r="O58" s="91">
        <f t="shared" si="13"/>
        <v>2.5</v>
      </c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</row>
    <row r="59" spans="1:36" s="7" customFormat="1" x14ac:dyDescent="0.2">
      <c r="A59" s="138"/>
      <c r="B59" s="18">
        <f>B55+B57</f>
        <v>3.5</v>
      </c>
      <c r="C59" s="6"/>
      <c r="D59" s="6" t="s">
        <v>20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91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</row>
    <row r="60" spans="1:36" s="17" customFormat="1" ht="25.5" x14ac:dyDescent="0.2">
      <c r="A60" s="15" t="s">
        <v>40</v>
      </c>
      <c r="B60" s="18">
        <f>B39+B44+B46+B51+B55+B57</f>
        <v>8.1999999999999993</v>
      </c>
      <c r="C60" s="16"/>
      <c r="D60" s="16"/>
      <c r="E60" s="16">
        <f>E40+E44+E46+E51+E55+E57+E48</f>
        <v>5.9971438286297181</v>
      </c>
      <c r="F60" s="16">
        <f t="shared" ref="F60:O60" si="14">F40+F44+F46+F51+F55+F57+F48</f>
        <v>6.1603791227473641</v>
      </c>
      <c r="G60" s="16">
        <f t="shared" si="14"/>
        <v>5.8860549132947977</v>
      </c>
      <c r="H60" s="16">
        <f t="shared" si="14"/>
        <v>6.9036764705882359</v>
      </c>
      <c r="I60" s="16">
        <f t="shared" si="14"/>
        <v>5.4124999999999996</v>
      </c>
      <c r="J60" s="16">
        <f t="shared" si="14"/>
        <v>6.0636518191091469</v>
      </c>
      <c r="K60" s="16">
        <f t="shared" si="14"/>
        <v>6.1674855491329481</v>
      </c>
      <c r="L60" s="16">
        <f t="shared" si="14"/>
        <v>5.1835260115606943</v>
      </c>
      <c r="M60" s="16">
        <f t="shared" si="14"/>
        <v>6.8075867052023114</v>
      </c>
      <c r="N60" s="16">
        <f t="shared" si="14"/>
        <v>5.4537232233934034</v>
      </c>
      <c r="O60" s="16">
        <f t="shared" si="14"/>
        <v>5.9204182250935053</v>
      </c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</row>
    <row r="61" spans="1:36" s="17" customFormat="1" x14ac:dyDescent="0.2">
      <c r="A61" s="15"/>
      <c r="B61" s="18"/>
      <c r="C61" s="16"/>
      <c r="D61" s="16"/>
      <c r="E61" s="16">
        <f>E41+E52+E59+Q38+E45+E47+E56+E58+E49</f>
        <v>8.2513634818089088</v>
      </c>
      <c r="F61" s="16">
        <f t="shared" ref="F61:O61" si="15">F41+F52+F59+R38+F45+F47+F56+F58+F49</f>
        <v>7.9470987759265554</v>
      </c>
      <c r="G61" s="16">
        <f t="shared" si="15"/>
        <v>8.3855708092485557</v>
      </c>
      <c r="H61" s="16">
        <f t="shared" si="15"/>
        <v>9.1224264705882359</v>
      </c>
      <c r="I61" s="16">
        <f t="shared" si="15"/>
        <v>6.7062499999999998</v>
      </c>
      <c r="J61" s="16">
        <f t="shared" si="15"/>
        <v>7.7753281196871811</v>
      </c>
      <c r="K61" s="16">
        <f t="shared" si="15"/>
        <v>8.2609682080924856</v>
      </c>
      <c r="L61" s="16">
        <f t="shared" si="15"/>
        <v>7.5087572254335262</v>
      </c>
      <c r="M61" s="16">
        <f t="shared" si="15"/>
        <v>8.8404407514450867</v>
      </c>
      <c r="N61" s="16">
        <f t="shared" si="15"/>
        <v>7.7805440326419584</v>
      </c>
      <c r="O61" s="16">
        <f t="shared" si="15"/>
        <v>7.7569789187351246</v>
      </c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</row>
    <row r="62" spans="1:36" x14ac:dyDescent="0.2">
      <c r="A62" s="11"/>
      <c r="B62" s="1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60"/>
    </row>
    <row r="63" spans="1:36" x14ac:dyDescent="0.2">
      <c r="A63" s="146" t="s">
        <v>41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8"/>
    </row>
    <row r="64" spans="1:36" x14ac:dyDescent="0.2">
      <c r="A64" s="11" t="s">
        <v>42</v>
      </c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60"/>
    </row>
    <row r="65" spans="1:36" x14ac:dyDescent="0.2">
      <c r="A65" s="11" t="s">
        <v>43</v>
      </c>
      <c r="B65" s="1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60"/>
    </row>
    <row r="66" spans="1:36" s="29" customFormat="1" ht="25.5" x14ac:dyDescent="0.2">
      <c r="A66" s="26" t="s">
        <v>1</v>
      </c>
      <c r="B66" s="61" t="s">
        <v>2</v>
      </c>
      <c r="C66" s="27"/>
      <c r="D66" s="27" t="s">
        <v>55</v>
      </c>
      <c r="E66" s="27" t="s">
        <v>44</v>
      </c>
      <c r="F66" s="27" t="s">
        <v>45</v>
      </c>
      <c r="G66" s="27" t="s">
        <v>46</v>
      </c>
      <c r="H66" s="27" t="s">
        <v>47</v>
      </c>
      <c r="I66" s="27" t="s">
        <v>48</v>
      </c>
      <c r="J66" s="27" t="s">
        <v>49</v>
      </c>
      <c r="K66" s="27" t="s">
        <v>50</v>
      </c>
      <c r="L66" s="27" t="s">
        <v>51</v>
      </c>
      <c r="M66" s="27" t="s">
        <v>52</v>
      </c>
      <c r="N66" s="27" t="s">
        <v>53</v>
      </c>
      <c r="O66" s="89" t="s">
        <v>54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</row>
    <row r="67" spans="1:36" x14ac:dyDescent="0.2">
      <c r="A67" s="11"/>
      <c r="B67" s="1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60"/>
    </row>
    <row r="68" spans="1:36" x14ac:dyDescent="0.2">
      <c r="A68" s="79" t="s">
        <v>16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95"/>
    </row>
    <row r="69" spans="1:36" x14ac:dyDescent="0.2">
      <c r="A69" s="141" t="s">
        <v>188</v>
      </c>
      <c r="B69" s="19">
        <v>1.7</v>
      </c>
      <c r="C69" s="3"/>
      <c r="D69" s="3" t="s">
        <v>56</v>
      </c>
      <c r="E69" s="3">
        <v>1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</row>
    <row r="70" spans="1:36" ht="18.75" customHeight="1" x14ac:dyDescent="0.2">
      <c r="A70" s="140"/>
      <c r="B70" s="19"/>
      <c r="C70" s="151" t="s">
        <v>60</v>
      </c>
      <c r="D70" s="152"/>
      <c r="E70" s="6">
        <f>E69*1.7</f>
        <v>1.7</v>
      </c>
      <c r="F70" s="6">
        <f t="shared" ref="F70:O70" si="16">F69*1.7</f>
        <v>1.7</v>
      </c>
      <c r="G70" s="6">
        <f t="shared" si="16"/>
        <v>1.7</v>
      </c>
      <c r="H70" s="6">
        <f t="shared" si="16"/>
        <v>1.7</v>
      </c>
      <c r="I70" s="6">
        <f t="shared" si="16"/>
        <v>1.7</v>
      </c>
      <c r="J70" s="6">
        <f t="shared" si="16"/>
        <v>1.7</v>
      </c>
      <c r="K70" s="6">
        <f t="shared" si="16"/>
        <v>1.7</v>
      </c>
      <c r="L70" s="6">
        <f t="shared" si="16"/>
        <v>1.7</v>
      </c>
      <c r="M70" s="6">
        <f t="shared" si="16"/>
        <v>1.7</v>
      </c>
      <c r="N70" s="6">
        <f t="shared" si="16"/>
        <v>1.7</v>
      </c>
      <c r="O70" s="91">
        <f t="shared" si="16"/>
        <v>1.7</v>
      </c>
    </row>
    <row r="71" spans="1:36" x14ac:dyDescent="0.2">
      <c r="A71" s="137" t="s">
        <v>189</v>
      </c>
      <c r="B71" s="19">
        <v>1.3</v>
      </c>
      <c r="C71" s="3"/>
      <c r="D71" s="3" t="s">
        <v>57</v>
      </c>
      <c r="E71" s="3">
        <v>1</v>
      </c>
      <c r="F71" s="3">
        <v>1</v>
      </c>
      <c r="G71" s="3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>
        <v>1</v>
      </c>
      <c r="N71" s="3">
        <v>1</v>
      </c>
      <c r="O71" s="3">
        <v>1</v>
      </c>
    </row>
    <row r="72" spans="1:36" ht="12.75" customHeight="1" x14ac:dyDescent="0.2">
      <c r="A72" s="140"/>
      <c r="B72" s="19"/>
      <c r="C72" s="151" t="s">
        <v>60</v>
      </c>
      <c r="D72" s="152"/>
      <c r="E72" s="6">
        <f>E71*1.3</f>
        <v>1.3</v>
      </c>
      <c r="F72" s="6">
        <f t="shared" ref="F72:O72" si="17">F71*1.3</f>
        <v>1.3</v>
      </c>
      <c r="G72" s="6">
        <f t="shared" si="17"/>
        <v>1.3</v>
      </c>
      <c r="H72" s="6">
        <f t="shared" si="17"/>
        <v>1.3</v>
      </c>
      <c r="I72" s="6">
        <f t="shared" si="17"/>
        <v>1.3</v>
      </c>
      <c r="J72" s="6">
        <f t="shared" si="17"/>
        <v>1.3</v>
      </c>
      <c r="K72" s="6">
        <f t="shared" si="17"/>
        <v>1.3</v>
      </c>
      <c r="L72" s="6">
        <f t="shared" si="17"/>
        <v>1.3</v>
      </c>
      <c r="M72" s="6">
        <f t="shared" si="17"/>
        <v>1.3</v>
      </c>
      <c r="N72" s="6">
        <f t="shared" si="17"/>
        <v>1.3</v>
      </c>
      <c r="O72" s="91">
        <f t="shared" si="17"/>
        <v>1.3</v>
      </c>
    </row>
    <row r="73" spans="1:36" x14ac:dyDescent="0.2">
      <c r="A73" s="137" t="s">
        <v>190</v>
      </c>
      <c r="B73" s="19">
        <v>1.2</v>
      </c>
      <c r="C73" s="3"/>
      <c r="D73" s="3" t="s">
        <v>57</v>
      </c>
      <c r="E73" s="3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60">
        <v>1</v>
      </c>
    </row>
    <row r="74" spans="1:36" x14ac:dyDescent="0.2">
      <c r="A74" s="140"/>
      <c r="B74" s="19"/>
      <c r="C74" s="151" t="s">
        <v>60</v>
      </c>
      <c r="D74" s="152"/>
      <c r="E74" s="6">
        <f>E73*1.2</f>
        <v>1.2</v>
      </c>
      <c r="F74" s="6">
        <f t="shared" ref="F74:O74" si="18">F73*1.2</f>
        <v>1.2</v>
      </c>
      <c r="G74" s="6">
        <f t="shared" si="18"/>
        <v>1.2</v>
      </c>
      <c r="H74" s="6">
        <f t="shared" si="18"/>
        <v>1.2</v>
      </c>
      <c r="I74" s="6">
        <f t="shared" si="18"/>
        <v>1.2</v>
      </c>
      <c r="J74" s="6">
        <f t="shared" si="18"/>
        <v>1.2</v>
      </c>
      <c r="K74" s="6">
        <f t="shared" si="18"/>
        <v>1.2</v>
      </c>
      <c r="L74" s="6">
        <f t="shared" si="18"/>
        <v>1.2</v>
      </c>
      <c r="M74" s="6">
        <f t="shared" si="18"/>
        <v>1.2</v>
      </c>
      <c r="N74" s="6">
        <f t="shared" si="18"/>
        <v>1.2</v>
      </c>
      <c r="O74" s="91">
        <f t="shared" si="18"/>
        <v>1.2</v>
      </c>
    </row>
    <row r="75" spans="1:36" x14ac:dyDescent="0.2">
      <c r="A75" s="137" t="s">
        <v>191</v>
      </c>
      <c r="B75" s="19">
        <v>1.2</v>
      </c>
      <c r="C75" s="3"/>
      <c r="D75" s="3" t="s">
        <v>58</v>
      </c>
      <c r="E75" s="3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60">
        <v>1</v>
      </c>
    </row>
    <row r="76" spans="1:36" x14ac:dyDescent="0.2">
      <c r="A76" s="140"/>
      <c r="B76" s="19"/>
      <c r="C76" s="151" t="s">
        <v>60</v>
      </c>
      <c r="D76" s="152"/>
      <c r="E76" s="6">
        <f>E75*1.2</f>
        <v>1.2</v>
      </c>
      <c r="F76" s="6">
        <f t="shared" ref="F76:O76" si="19">F75*1.2</f>
        <v>1.2</v>
      </c>
      <c r="G76" s="6">
        <f t="shared" si="19"/>
        <v>1.2</v>
      </c>
      <c r="H76" s="6">
        <f t="shared" si="19"/>
        <v>1.2</v>
      </c>
      <c r="I76" s="6">
        <f t="shared" si="19"/>
        <v>1.2</v>
      </c>
      <c r="J76" s="6">
        <f t="shared" si="19"/>
        <v>1.2</v>
      </c>
      <c r="K76" s="6">
        <f t="shared" si="19"/>
        <v>1.2</v>
      </c>
      <c r="L76" s="6">
        <f t="shared" si="19"/>
        <v>1.2</v>
      </c>
      <c r="M76" s="6">
        <f t="shared" si="19"/>
        <v>1.2</v>
      </c>
      <c r="N76" s="6">
        <f t="shared" si="19"/>
        <v>1.2</v>
      </c>
      <c r="O76" s="91">
        <f t="shared" si="19"/>
        <v>1.2</v>
      </c>
    </row>
    <row r="77" spans="1:36" ht="12.75" customHeight="1" x14ac:dyDescent="0.2">
      <c r="A77" s="140"/>
      <c r="B77" s="1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60"/>
    </row>
    <row r="78" spans="1:36" x14ac:dyDescent="0.2">
      <c r="A78" s="140"/>
      <c r="B78" s="19">
        <f>B69+B71+B73+B75</f>
        <v>5.4</v>
      </c>
      <c r="C78" s="3"/>
      <c r="D78" s="3"/>
      <c r="E78" s="3">
        <f>E69+E71+E73+E75</f>
        <v>4</v>
      </c>
      <c r="F78" s="3">
        <f t="shared" ref="F78:O78" si="20">F69+F71+F73+F75</f>
        <v>4</v>
      </c>
      <c r="G78" s="3">
        <f t="shared" si="20"/>
        <v>4</v>
      </c>
      <c r="H78" s="3">
        <f t="shared" si="20"/>
        <v>4</v>
      </c>
      <c r="I78" s="3">
        <f t="shared" si="20"/>
        <v>4</v>
      </c>
      <c r="J78" s="3">
        <f t="shared" si="20"/>
        <v>4</v>
      </c>
      <c r="K78" s="3">
        <f t="shared" si="20"/>
        <v>4</v>
      </c>
      <c r="L78" s="3">
        <f t="shared" si="20"/>
        <v>4</v>
      </c>
      <c r="M78" s="3">
        <f t="shared" si="20"/>
        <v>4</v>
      </c>
      <c r="N78" s="3">
        <f t="shared" si="20"/>
        <v>4</v>
      </c>
      <c r="O78" s="60">
        <f t="shared" si="20"/>
        <v>4</v>
      </c>
    </row>
    <row r="79" spans="1:36" s="20" customFormat="1" x14ac:dyDescent="0.2">
      <c r="A79" s="18"/>
      <c r="B79" s="19"/>
      <c r="C79" s="19" t="s">
        <v>169</v>
      </c>
      <c r="D79" s="19" t="s">
        <v>17</v>
      </c>
      <c r="E79" s="19">
        <f>E70+E72+E74+E76</f>
        <v>5.4</v>
      </c>
      <c r="F79" s="19">
        <f t="shared" ref="F79:O79" si="21">F70+F72+F74+F76</f>
        <v>5.4</v>
      </c>
      <c r="G79" s="19">
        <f t="shared" si="21"/>
        <v>5.4</v>
      </c>
      <c r="H79" s="19">
        <f t="shared" si="21"/>
        <v>5.4</v>
      </c>
      <c r="I79" s="19">
        <f t="shared" si="21"/>
        <v>5.4</v>
      </c>
      <c r="J79" s="19">
        <f t="shared" si="21"/>
        <v>5.4</v>
      </c>
      <c r="K79" s="19">
        <f t="shared" si="21"/>
        <v>5.4</v>
      </c>
      <c r="L79" s="19">
        <f t="shared" si="21"/>
        <v>5.4</v>
      </c>
      <c r="M79" s="19">
        <f t="shared" si="21"/>
        <v>5.4</v>
      </c>
      <c r="N79" s="19">
        <f t="shared" si="21"/>
        <v>5.4</v>
      </c>
      <c r="O79" s="87">
        <f t="shared" si="21"/>
        <v>5.4</v>
      </c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</row>
    <row r="80" spans="1:36" x14ac:dyDescent="0.2">
      <c r="A80" s="11"/>
      <c r="B80" s="1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60"/>
    </row>
    <row r="81" spans="1:36" x14ac:dyDescent="0.2">
      <c r="A81" s="79" t="s">
        <v>38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95"/>
    </row>
    <row r="82" spans="1:36" x14ac:dyDescent="0.2">
      <c r="A82" s="140"/>
      <c r="B82" s="19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60"/>
    </row>
    <row r="83" spans="1:36" x14ac:dyDescent="0.2">
      <c r="A83" s="141" t="s">
        <v>192</v>
      </c>
      <c r="B83" s="19">
        <v>1</v>
      </c>
      <c r="C83" s="3"/>
      <c r="D83" s="3"/>
      <c r="E83" s="3">
        <v>1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60">
        <v>1</v>
      </c>
    </row>
    <row r="84" spans="1:36" x14ac:dyDescent="0.2">
      <c r="A84" s="142"/>
      <c r="B84" s="19"/>
      <c r="C84" s="151" t="s">
        <v>60</v>
      </c>
      <c r="D84" s="152"/>
      <c r="E84" s="6">
        <f>E83*1</f>
        <v>1</v>
      </c>
      <c r="F84" s="6">
        <f t="shared" ref="F84:O84" si="22">F83*1</f>
        <v>1</v>
      </c>
      <c r="G84" s="6">
        <f t="shared" si="22"/>
        <v>1</v>
      </c>
      <c r="H84" s="6">
        <f t="shared" si="22"/>
        <v>1</v>
      </c>
      <c r="I84" s="6">
        <f t="shared" si="22"/>
        <v>1</v>
      </c>
      <c r="J84" s="6">
        <f t="shared" si="22"/>
        <v>1</v>
      </c>
      <c r="K84" s="6">
        <f t="shared" si="22"/>
        <v>1</v>
      </c>
      <c r="L84" s="6">
        <f t="shared" si="22"/>
        <v>1</v>
      </c>
      <c r="M84" s="6">
        <f t="shared" si="22"/>
        <v>1</v>
      </c>
      <c r="N84" s="6">
        <f t="shared" si="22"/>
        <v>1</v>
      </c>
      <c r="O84" s="91">
        <f t="shared" si="22"/>
        <v>1</v>
      </c>
    </row>
    <row r="85" spans="1:36" x14ac:dyDescent="0.2">
      <c r="A85" s="141" t="s">
        <v>193</v>
      </c>
      <c r="B85" s="19">
        <v>0.5</v>
      </c>
      <c r="C85" s="3"/>
      <c r="D85" s="3" t="s">
        <v>57</v>
      </c>
      <c r="E85" s="3">
        <v>1</v>
      </c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60">
        <v>1</v>
      </c>
    </row>
    <row r="86" spans="1:36" x14ac:dyDescent="0.2">
      <c r="A86" s="142"/>
      <c r="B86" s="19"/>
      <c r="C86" s="151" t="s">
        <v>60</v>
      </c>
      <c r="D86" s="152"/>
      <c r="E86" s="6">
        <f>E85*0.5</f>
        <v>0.5</v>
      </c>
      <c r="F86" s="6">
        <f t="shared" ref="F86:O86" si="23">F85*0.5</f>
        <v>0.5</v>
      </c>
      <c r="G86" s="6">
        <f t="shared" si="23"/>
        <v>0.5</v>
      </c>
      <c r="H86" s="6">
        <f t="shared" si="23"/>
        <v>0.5</v>
      </c>
      <c r="I86" s="6">
        <f t="shared" si="23"/>
        <v>0.5</v>
      </c>
      <c r="J86" s="6">
        <f t="shared" si="23"/>
        <v>0.5</v>
      </c>
      <c r="K86" s="6">
        <f t="shared" si="23"/>
        <v>0.5</v>
      </c>
      <c r="L86" s="6">
        <f t="shared" si="23"/>
        <v>0.5</v>
      </c>
      <c r="M86" s="6">
        <f t="shared" si="23"/>
        <v>0.5</v>
      </c>
      <c r="N86" s="6">
        <f t="shared" si="23"/>
        <v>0.5</v>
      </c>
      <c r="O86" s="91">
        <f t="shared" si="23"/>
        <v>0.5</v>
      </c>
    </row>
    <row r="87" spans="1:36" ht="16.5" customHeight="1" x14ac:dyDescent="0.2">
      <c r="A87" s="142" t="s">
        <v>194</v>
      </c>
      <c r="B87" s="19">
        <v>1</v>
      </c>
      <c r="C87" s="3"/>
      <c r="D87" s="135" t="s">
        <v>61</v>
      </c>
      <c r="E87" s="3">
        <v>0</v>
      </c>
      <c r="F87" s="3">
        <v>1</v>
      </c>
      <c r="G87" s="3">
        <v>0</v>
      </c>
      <c r="H87" s="3">
        <v>1</v>
      </c>
      <c r="I87" s="3">
        <v>0</v>
      </c>
      <c r="J87" s="3">
        <v>1</v>
      </c>
      <c r="K87" s="3">
        <v>0</v>
      </c>
      <c r="L87" s="3">
        <v>1</v>
      </c>
      <c r="M87" s="3">
        <v>1</v>
      </c>
      <c r="N87" s="3">
        <v>1</v>
      </c>
      <c r="O87" s="60">
        <v>0</v>
      </c>
    </row>
    <row r="88" spans="1:36" x14ac:dyDescent="0.2">
      <c r="A88" s="140"/>
      <c r="B88" s="19"/>
      <c r="C88" s="151" t="s">
        <v>60</v>
      </c>
      <c r="D88" s="152"/>
      <c r="E88" s="6">
        <f>E87*1</f>
        <v>0</v>
      </c>
      <c r="F88" s="6">
        <f t="shared" ref="F88:O88" si="24">F87*1</f>
        <v>1</v>
      </c>
      <c r="G88" s="6">
        <f t="shared" si="24"/>
        <v>0</v>
      </c>
      <c r="H88" s="6">
        <f t="shared" si="24"/>
        <v>1</v>
      </c>
      <c r="I88" s="6">
        <f t="shared" si="24"/>
        <v>0</v>
      </c>
      <c r="J88" s="6">
        <f t="shared" si="24"/>
        <v>1</v>
      </c>
      <c r="K88" s="6">
        <f t="shared" si="24"/>
        <v>0</v>
      </c>
      <c r="L88" s="6">
        <f t="shared" si="24"/>
        <v>1</v>
      </c>
      <c r="M88" s="6">
        <f t="shared" si="24"/>
        <v>1</v>
      </c>
      <c r="N88" s="6">
        <f t="shared" si="24"/>
        <v>1</v>
      </c>
      <c r="O88" s="91">
        <f t="shared" si="24"/>
        <v>0</v>
      </c>
    </row>
    <row r="89" spans="1:36" x14ac:dyDescent="0.2">
      <c r="A89" s="140"/>
      <c r="B89" s="1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60"/>
    </row>
    <row r="90" spans="1:36" x14ac:dyDescent="0.2">
      <c r="A90" s="140"/>
      <c r="B90" s="19">
        <f>B83+B85+B87</f>
        <v>2.5</v>
      </c>
      <c r="C90" s="3"/>
      <c r="D90" s="3"/>
      <c r="E90" s="3">
        <f>E83+E85+E87</f>
        <v>2</v>
      </c>
      <c r="F90" s="3">
        <f t="shared" ref="F90:O90" si="25">F83+F85+F87</f>
        <v>3</v>
      </c>
      <c r="G90" s="3">
        <f t="shared" si="25"/>
        <v>2</v>
      </c>
      <c r="H90" s="3">
        <f t="shared" si="25"/>
        <v>3</v>
      </c>
      <c r="I90" s="3">
        <f t="shared" si="25"/>
        <v>2</v>
      </c>
      <c r="J90" s="3">
        <f t="shared" si="25"/>
        <v>3</v>
      </c>
      <c r="K90" s="3">
        <f t="shared" si="25"/>
        <v>2</v>
      </c>
      <c r="L90" s="3">
        <f t="shared" si="25"/>
        <v>3</v>
      </c>
      <c r="M90" s="3">
        <f t="shared" si="25"/>
        <v>3</v>
      </c>
      <c r="N90" s="3">
        <f t="shared" si="25"/>
        <v>3</v>
      </c>
      <c r="O90" s="60">
        <f t="shared" si="25"/>
        <v>2</v>
      </c>
    </row>
    <row r="91" spans="1:36" s="20" customFormat="1" x14ac:dyDescent="0.2">
      <c r="A91" s="143"/>
      <c r="B91" s="19"/>
      <c r="C91" s="19" t="s">
        <v>169</v>
      </c>
      <c r="D91" s="19" t="s">
        <v>17</v>
      </c>
      <c r="E91" s="19">
        <f>E84+E86+E88</f>
        <v>1.5</v>
      </c>
      <c r="F91" s="19">
        <f t="shared" ref="F91:O91" si="26">F84+F86+F88</f>
        <v>2.5</v>
      </c>
      <c r="G91" s="19">
        <f t="shared" si="26"/>
        <v>1.5</v>
      </c>
      <c r="H91" s="19">
        <f t="shared" si="26"/>
        <v>2.5</v>
      </c>
      <c r="I91" s="19">
        <f t="shared" si="26"/>
        <v>1.5</v>
      </c>
      <c r="J91" s="19">
        <f t="shared" si="26"/>
        <v>2.5</v>
      </c>
      <c r="K91" s="19">
        <f t="shared" si="26"/>
        <v>1.5</v>
      </c>
      <c r="L91" s="19">
        <f t="shared" si="26"/>
        <v>2.5</v>
      </c>
      <c r="M91" s="19">
        <f t="shared" si="26"/>
        <v>2.5</v>
      </c>
      <c r="N91" s="19">
        <f t="shared" si="26"/>
        <v>2.5</v>
      </c>
      <c r="O91" s="87">
        <f t="shared" si="26"/>
        <v>1.5</v>
      </c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</row>
    <row r="92" spans="1:36" x14ac:dyDescent="0.2">
      <c r="A92" s="140"/>
      <c r="B92" s="1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60"/>
    </row>
    <row r="93" spans="1:36" x14ac:dyDescent="0.2">
      <c r="A93" s="78" t="s">
        <v>39</v>
      </c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95"/>
    </row>
    <row r="94" spans="1:36" x14ac:dyDescent="0.2">
      <c r="A94" s="140"/>
      <c r="B94" s="19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60"/>
    </row>
    <row r="95" spans="1:36" x14ac:dyDescent="0.2">
      <c r="A95" s="140" t="s">
        <v>195</v>
      </c>
      <c r="B95" s="19">
        <v>1</v>
      </c>
      <c r="C95" s="3"/>
      <c r="D95" s="3" t="s">
        <v>62</v>
      </c>
      <c r="E95" s="3">
        <v>1</v>
      </c>
      <c r="F95" s="3">
        <v>1</v>
      </c>
      <c r="G95" s="3">
        <v>1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60">
        <v>1</v>
      </c>
    </row>
    <row r="96" spans="1:36" x14ac:dyDescent="0.2">
      <c r="A96" s="140"/>
      <c r="B96" s="19"/>
      <c r="C96" s="149" t="s">
        <v>60</v>
      </c>
      <c r="D96" s="150"/>
      <c r="E96" s="6">
        <f>E95*1</f>
        <v>1</v>
      </c>
      <c r="F96" s="6">
        <f t="shared" ref="F96:O96" si="27">F95*1</f>
        <v>1</v>
      </c>
      <c r="G96" s="6">
        <f t="shared" si="27"/>
        <v>1</v>
      </c>
      <c r="H96" s="6">
        <f t="shared" si="27"/>
        <v>1</v>
      </c>
      <c r="I96" s="6">
        <f t="shared" si="27"/>
        <v>1</v>
      </c>
      <c r="J96" s="6">
        <f t="shared" si="27"/>
        <v>1</v>
      </c>
      <c r="K96" s="6">
        <f t="shared" si="27"/>
        <v>1</v>
      </c>
      <c r="L96" s="6">
        <f t="shared" si="27"/>
        <v>1</v>
      </c>
      <c r="M96" s="6">
        <f t="shared" si="27"/>
        <v>1</v>
      </c>
      <c r="N96" s="6">
        <f t="shared" si="27"/>
        <v>1</v>
      </c>
      <c r="O96" s="91">
        <f t="shared" si="27"/>
        <v>1</v>
      </c>
    </row>
    <row r="97" spans="1:36" x14ac:dyDescent="0.2">
      <c r="A97" s="140" t="s">
        <v>196</v>
      </c>
      <c r="B97" s="19">
        <v>2</v>
      </c>
      <c r="C97" s="3"/>
      <c r="D97" s="3"/>
      <c r="E97" s="3">
        <v>1</v>
      </c>
      <c r="F97" s="3">
        <v>1</v>
      </c>
      <c r="G97" s="3">
        <v>1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60">
        <v>1</v>
      </c>
    </row>
    <row r="98" spans="1:36" x14ac:dyDescent="0.2">
      <c r="A98" s="140"/>
      <c r="B98" s="19"/>
      <c r="C98" s="149" t="s">
        <v>60</v>
      </c>
      <c r="D98" s="150"/>
      <c r="E98" s="6">
        <f>E97*2</f>
        <v>2</v>
      </c>
      <c r="F98" s="6">
        <f t="shared" ref="F98:O98" si="28">F97*2</f>
        <v>2</v>
      </c>
      <c r="G98" s="6">
        <f t="shared" si="28"/>
        <v>2</v>
      </c>
      <c r="H98" s="6">
        <f t="shared" si="28"/>
        <v>2</v>
      </c>
      <c r="I98" s="6">
        <f t="shared" si="28"/>
        <v>2</v>
      </c>
      <c r="J98" s="6">
        <f t="shared" si="28"/>
        <v>2</v>
      </c>
      <c r="K98" s="6">
        <f t="shared" si="28"/>
        <v>2</v>
      </c>
      <c r="L98" s="6">
        <f t="shared" si="28"/>
        <v>2</v>
      </c>
      <c r="M98" s="6">
        <f t="shared" si="28"/>
        <v>2</v>
      </c>
      <c r="N98" s="6">
        <f t="shared" si="28"/>
        <v>2</v>
      </c>
      <c r="O98" s="91">
        <f t="shared" si="28"/>
        <v>2</v>
      </c>
    </row>
    <row r="99" spans="1:36" x14ac:dyDescent="0.2">
      <c r="A99" s="140" t="s">
        <v>197</v>
      </c>
      <c r="B99" s="19">
        <v>1.5</v>
      </c>
      <c r="C99" s="3"/>
      <c r="D99" s="3"/>
      <c r="E99" s="3">
        <v>1</v>
      </c>
      <c r="F99" s="3">
        <v>1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60">
        <v>1</v>
      </c>
    </row>
    <row r="100" spans="1:36" x14ac:dyDescent="0.2">
      <c r="A100" s="140"/>
      <c r="B100" s="19"/>
      <c r="C100" s="149" t="s">
        <v>60</v>
      </c>
      <c r="D100" s="150"/>
      <c r="E100" s="3">
        <f>E99*1.5</f>
        <v>1.5</v>
      </c>
      <c r="F100" s="3">
        <f t="shared" ref="F100:O100" si="29">F99*1.5</f>
        <v>1.5</v>
      </c>
      <c r="G100" s="3">
        <f t="shared" si="29"/>
        <v>1.5</v>
      </c>
      <c r="H100" s="3">
        <f t="shared" si="29"/>
        <v>1.5</v>
      </c>
      <c r="I100" s="3">
        <f t="shared" si="29"/>
        <v>1.5</v>
      </c>
      <c r="J100" s="3">
        <f t="shared" si="29"/>
        <v>1.5</v>
      </c>
      <c r="K100" s="3">
        <f t="shared" si="29"/>
        <v>1.5</v>
      </c>
      <c r="L100" s="3">
        <f t="shared" si="29"/>
        <v>1.5</v>
      </c>
      <c r="M100" s="3">
        <f t="shared" si="29"/>
        <v>1.5</v>
      </c>
      <c r="N100" s="3">
        <f t="shared" si="29"/>
        <v>1.5</v>
      </c>
      <c r="O100" s="60">
        <f t="shared" si="29"/>
        <v>1.5</v>
      </c>
    </row>
    <row r="101" spans="1:36" x14ac:dyDescent="0.2">
      <c r="A101" s="140"/>
      <c r="B101" s="1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60"/>
    </row>
    <row r="102" spans="1:36" x14ac:dyDescent="0.2">
      <c r="A102" s="140"/>
      <c r="B102" s="19">
        <f>B95+B97+B99</f>
        <v>4.5</v>
      </c>
      <c r="C102" s="3"/>
      <c r="D102" s="3"/>
      <c r="E102" s="3">
        <f>E95+E97+E99</f>
        <v>3</v>
      </c>
      <c r="F102" s="3">
        <f t="shared" ref="F102:O102" si="30">F95+F97+F99</f>
        <v>3</v>
      </c>
      <c r="G102" s="3">
        <f t="shared" si="30"/>
        <v>3</v>
      </c>
      <c r="H102" s="3">
        <f t="shared" si="30"/>
        <v>3</v>
      </c>
      <c r="I102" s="3">
        <f t="shared" si="30"/>
        <v>3</v>
      </c>
      <c r="J102" s="3">
        <f t="shared" si="30"/>
        <v>3</v>
      </c>
      <c r="K102" s="3">
        <f t="shared" si="30"/>
        <v>3</v>
      </c>
      <c r="L102" s="3">
        <f t="shared" si="30"/>
        <v>3</v>
      </c>
      <c r="M102" s="3">
        <f t="shared" si="30"/>
        <v>3</v>
      </c>
      <c r="N102" s="3">
        <f t="shared" si="30"/>
        <v>3</v>
      </c>
      <c r="O102" s="60">
        <f t="shared" si="30"/>
        <v>3</v>
      </c>
      <c r="P102" s="57"/>
    </row>
    <row r="103" spans="1:36" s="20" customFormat="1" x14ac:dyDescent="0.2">
      <c r="A103" s="18"/>
      <c r="B103" s="19"/>
      <c r="C103" s="19" t="s">
        <v>169</v>
      </c>
      <c r="D103" s="19"/>
      <c r="E103" s="19">
        <f>E96+E98+E100</f>
        <v>4.5</v>
      </c>
      <c r="F103" s="19">
        <f t="shared" ref="F103:O103" si="31">F96+F98+F100</f>
        <v>4.5</v>
      </c>
      <c r="G103" s="19">
        <f t="shared" si="31"/>
        <v>4.5</v>
      </c>
      <c r="H103" s="19">
        <f t="shared" si="31"/>
        <v>4.5</v>
      </c>
      <c r="I103" s="19">
        <f t="shared" si="31"/>
        <v>4.5</v>
      </c>
      <c r="J103" s="19">
        <f t="shared" si="31"/>
        <v>4.5</v>
      </c>
      <c r="K103" s="19">
        <f t="shared" si="31"/>
        <v>4.5</v>
      </c>
      <c r="L103" s="19">
        <f t="shared" si="31"/>
        <v>4.5</v>
      </c>
      <c r="M103" s="19">
        <f t="shared" si="31"/>
        <v>4.5</v>
      </c>
      <c r="N103" s="19">
        <f t="shared" si="31"/>
        <v>4.5</v>
      </c>
      <c r="O103" s="87">
        <f t="shared" si="31"/>
        <v>4.5</v>
      </c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</row>
    <row r="104" spans="1:36" x14ac:dyDescent="0.2">
      <c r="A104" s="79" t="s">
        <v>63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95"/>
    </row>
    <row r="105" spans="1:36" x14ac:dyDescent="0.2">
      <c r="A105" s="140"/>
      <c r="B105" s="1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60"/>
    </row>
    <row r="106" spans="1:36" x14ac:dyDescent="0.2">
      <c r="A106" s="137" t="s">
        <v>198</v>
      </c>
      <c r="B106" s="19">
        <v>0.6</v>
      </c>
      <c r="C106" s="3"/>
      <c r="D106" s="3" t="s">
        <v>64</v>
      </c>
      <c r="E106" s="3">
        <v>1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">
        <v>1</v>
      </c>
      <c r="M106" s="3">
        <v>1</v>
      </c>
      <c r="N106" s="3">
        <v>1</v>
      </c>
      <c r="O106" s="60">
        <v>1</v>
      </c>
    </row>
    <row r="107" spans="1:36" x14ac:dyDescent="0.2">
      <c r="A107" s="140"/>
      <c r="B107" s="19"/>
      <c r="C107" s="149" t="s">
        <v>60</v>
      </c>
      <c r="D107" s="150"/>
      <c r="E107" s="6">
        <f>E106*0.6</f>
        <v>0.6</v>
      </c>
      <c r="F107" s="6">
        <f t="shared" ref="F107:O107" si="32">F106*0.6</f>
        <v>0.6</v>
      </c>
      <c r="G107" s="6">
        <f t="shared" si="32"/>
        <v>0.6</v>
      </c>
      <c r="H107" s="6">
        <f t="shared" si="32"/>
        <v>0.6</v>
      </c>
      <c r="I107" s="6">
        <f t="shared" si="32"/>
        <v>0.6</v>
      </c>
      <c r="J107" s="6">
        <f t="shared" si="32"/>
        <v>0.6</v>
      </c>
      <c r="K107" s="6">
        <f t="shared" si="32"/>
        <v>0.6</v>
      </c>
      <c r="L107" s="6">
        <f t="shared" si="32"/>
        <v>0.6</v>
      </c>
      <c r="M107" s="6">
        <f t="shared" si="32"/>
        <v>0.6</v>
      </c>
      <c r="N107" s="6">
        <f t="shared" si="32"/>
        <v>0.6</v>
      </c>
      <c r="O107" s="91">
        <f t="shared" si="32"/>
        <v>0.6</v>
      </c>
    </row>
    <row r="108" spans="1:36" x14ac:dyDescent="0.2">
      <c r="A108" s="137" t="s">
        <v>199</v>
      </c>
      <c r="B108" s="19">
        <v>0.85</v>
      </c>
      <c r="C108" s="3"/>
      <c r="D108" t="s">
        <v>65</v>
      </c>
      <c r="E108" s="3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60">
        <v>1</v>
      </c>
    </row>
    <row r="109" spans="1:36" x14ac:dyDescent="0.2">
      <c r="A109" s="140"/>
      <c r="B109" s="19"/>
      <c r="C109" s="149" t="s">
        <v>60</v>
      </c>
      <c r="D109" s="150"/>
      <c r="E109" s="6">
        <f>E108*0.85</f>
        <v>0.85</v>
      </c>
      <c r="F109" s="6">
        <f t="shared" ref="F109:O109" si="33">F108*0.85</f>
        <v>0.85</v>
      </c>
      <c r="G109" s="6">
        <f t="shared" si="33"/>
        <v>0.85</v>
      </c>
      <c r="H109" s="6">
        <f t="shared" si="33"/>
        <v>0.85</v>
      </c>
      <c r="I109" s="6">
        <f t="shared" si="33"/>
        <v>0.85</v>
      </c>
      <c r="J109" s="6">
        <f t="shared" si="33"/>
        <v>0.85</v>
      </c>
      <c r="K109" s="6">
        <f t="shared" si="33"/>
        <v>0.85</v>
      </c>
      <c r="L109" s="6">
        <f t="shared" si="33"/>
        <v>0.85</v>
      </c>
      <c r="M109" s="6">
        <f t="shared" si="33"/>
        <v>0.85</v>
      </c>
      <c r="N109" s="6">
        <f t="shared" si="33"/>
        <v>0.85</v>
      </c>
      <c r="O109" s="91">
        <f t="shared" si="33"/>
        <v>0.85</v>
      </c>
    </row>
    <row r="110" spans="1:36" x14ac:dyDescent="0.2">
      <c r="A110" s="137" t="s">
        <v>200</v>
      </c>
      <c r="B110" s="19">
        <v>1.35</v>
      </c>
      <c r="C110" s="3"/>
      <c r="D110" s="3" t="s">
        <v>57</v>
      </c>
      <c r="E110" s="3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60">
        <v>1</v>
      </c>
    </row>
    <row r="111" spans="1:36" x14ac:dyDescent="0.2">
      <c r="A111" s="140"/>
      <c r="B111" s="19"/>
      <c r="C111" s="149" t="s">
        <v>60</v>
      </c>
      <c r="D111" s="150"/>
      <c r="E111" s="6">
        <f>E110*1.35</f>
        <v>1.35</v>
      </c>
      <c r="F111" s="6">
        <f t="shared" ref="F111:O111" si="34">F110*1.35</f>
        <v>1.35</v>
      </c>
      <c r="G111" s="6">
        <f t="shared" si="34"/>
        <v>1.35</v>
      </c>
      <c r="H111" s="6">
        <f t="shared" si="34"/>
        <v>1.35</v>
      </c>
      <c r="I111" s="6">
        <f t="shared" si="34"/>
        <v>1.35</v>
      </c>
      <c r="J111" s="6">
        <f t="shared" si="34"/>
        <v>1.35</v>
      </c>
      <c r="K111" s="6">
        <f t="shared" si="34"/>
        <v>1.35</v>
      </c>
      <c r="L111" s="6">
        <f t="shared" si="34"/>
        <v>1.35</v>
      </c>
      <c r="M111" s="6">
        <f t="shared" si="34"/>
        <v>1.35</v>
      </c>
      <c r="N111" s="6">
        <f t="shared" si="34"/>
        <v>1.35</v>
      </c>
      <c r="O111" s="91">
        <f t="shared" si="34"/>
        <v>1.35</v>
      </c>
    </row>
    <row r="112" spans="1:36" x14ac:dyDescent="0.2">
      <c r="A112" s="137" t="s">
        <v>201</v>
      </c>
      <c r="B112" s="19">
        <v>1.6</v>
      </c>
      <c r="C112" s="3"/>
      <c r="D112" s="3" t="s">
        <v>57</v>
      </c>
      <c r="E112" s="3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60">
        <v>1</v>
      </c>
    </row>
    <row r="113" spans="1:36" x14ac:dyDescent="0.2">
      <c r="A113" s="140"/>
      <c r="B113" s="19"/>
      <c r="C113" s="3"/>
      <c r="D113" s="3"/>
      <c r="E113" s="6">
        <f>E112*1.6</f>
        <v>1.6</v>
      </c>
      <c r="F113" s="6">
        <f t="shared" ref="F113:O113" si="35">F112*1.6</f>
        <v>1.6</v>
      </c>
      <c r="G113" s="6">
        <f t="shared" si="35"/>
        <v>1.6</v>
      </c>
      <c r="H113" s="6">
        <f t="shared" si="35"/>
        <v>1.6</v>
      </c>
      <c r="I113" s="6">
        <f t="shared" si="35"/>
        <v>1.6</v>
      </c>
      <c r="J113" s="6">
        <f t="shared" si="35"/>
        <v>1.6</v>
      </c>
      <c r="K113" s="6">
        <f t="shared" si="35"/>
        <v>1.6</v>
      </c>
      <c r="L113" s="6">
        <f t="shared" si="35"/>
        <v>1.6</v>
      </c>
      <c r="M113" s="6">
        <f t="shared" si="35"/>
        <v>1.6</v>
      </c>
      <c r="N113" s="6">
        <f t="shared" si="35"/>
        <v>1.6</v>
      </c>
      <c r="O113" s="91">
        <f t="shared" si="35"/>
        <v>1.6</v>
      </c>
    </row>
    <row r="114" spans="1:36" x14ac:dyDescent="0.2">
      <c r="A114" s="140"/>
      <c r="B114" s="19"/>
      <c r="C114" s="149" t="s">
        <v>60</v>
      </c>
      <c r="D114" s="150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60"/>
    </row>
    <row r="115" spans="1:36" x14ac:dyDescent="0.2">
      <c r="A115" s="11" t="s">
        <v>59</v>
      </c>
      <c r="B115" s="19">
        <f>B106+B108+B110+B112</f>
        <v>4.4000000000000004</v>
      </c>
      <c r="C115" s="3"/>
      <c r="D115" s="3"/>
      <c r="E115" s="3">
        <f>E106+E108+E110+E112</f>
        <v>4</v>
      </c>
      <c r="F115" s="3">
        <f t="shared" ref="F115:O115" si="36">F106+F108+F110+F112</f>
        <v>4</v>
      </c>
      <c r="G115" s="3">
        <f t="shared" si="36"/>
        <v>4</v>
      </c>
      <c r="H115" s="3">
        <f t="shared" si="36"/>
        <v>4</v>
      </c>
      <c r="I115" s="3">
        <f t="shared" si="36"/>
        <v>4</v>
      </c>
      <c r="J115" s="3">
        <f t="shared" si="36"/>
        <v>4</v>
      </c>
      <c r="K115" s="3">
        <f t="shared" si="36"/>
        <v>4</v>
      </c>
      <c r="L115" s="3">
        <f t="shared" si="36"/>
        <v>4</v>
      </c>
      <c r="M115" s="3">
        <f t="shared" si="36"/>
        <v>4</v>
      </c>
      <c r="N115" s="3">
        <f t="shared" si="36"/>
        <v>4</v>
      </c>
      <c r="O115" s="60">
        <f t="shared" si="36"/>
        <v>4</v>
      </c>
    </row>
    <row r="116" spans="1:36" s="20" customFormat="1" x14ac:dyDescent="0.2">
      <c r="A116" s="18"/>
      <c r="B116" s="19" t="s">
        <v>169</v>
      </c>
      <c r="C116" s="153" t="s">
        <v>60</v>
      </c>
      <c r="D116" s="154"/>
      <c r="E116" s="19">
        <f>E107+E109+E111+E113</f>
        <v>4.4000000000000004</v>
      </c>
      <c r="F116" s="19">
        <f t="shared" ref="F116:O116" si="37">F107+F109+F111+F113</f>
        <v>4.4000000000000004</v>
      </c>
      <c r="G116" s="19">
        <f t="shared" si="37"/>
        <v>4.4000000000000004</v>
      </c>
      <c r="H116" s="19">
        <f t="shared" si="37"/>
        <v>4.4000000000000004</v>
      </c>
      <c r="I116" s="19">
        <f t="shared" si="37"/>
        <v>4.4000000000000004</v>
      </c>
      <c r="J116" s="19">
        <f t="shared" si="37"/>
        <v>4.4000000000000004</v>
      </c>
      <c r="K116" s="19">
        <f t="shared" si="37"/>
        <v>4.4000000000000004</v>
      </c>
      <c r="L116" s="19">
        <f t="shared" si="37"/>
        <v>4.4000000000000004</v>
      </c>
      <c r="M116" s="19">
        <f t="shared" si="37"/>
        <v>4.4000000000000004</v>
      </c>
      <c r="N116" s="19">
        <f t="shared" si="37"/>
        <v>4.4000000000000004</v>
      </c>
      <c r="O116" s="87">
        <f t="shared" si="37"/>
        <v>4.4000000000000004</v>
      </c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</row>
    <row r="117" spans="1:36" x14ac:dyDescent="0.2">
      <c r="A117" s="79" t="s">
        <v>21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95"/>
    </row>
    <row r="118" spans="1:36" x14ac:dyDescent="0.2">
      <c r="A118" s="140"/>
      <c r="B118" s="19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60"/>
    </row>
    <row r="119" spans="1:36" x14ac:dyDescent="0.2">
      <c r="A119" s="137" t="s">
        <v>202</v>
      </c>
      <c r="B119" s="19">
        <v>1.7</v>
      </c>
      <c r="C119" s="3"/>
      <c r="D119" s="3" t="s">
        <v>66</v>
      </c>
      <c r="E119" s="3">
        <v>1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</row>
    <row r="120" spans="1:36" x14ac:dyDescent="0.2">
      <c r="A120" s="140"/>
      <c r="B120" s="19"/>
      <c r="C120" s="151" t="s">
        <v>60</v>
      </c>
      <c r="D120" s="152"/>
      <c r="E120" s="6">
        <f>E119*1.7</f>
        <v>1.7</v>
      </c>
      <c r="F120" s="6">
        <f t="shared" ref="F120:O120" si="38">F119*1.7</f>
        <v>1.7</v>
      </c>
      <c r="G120" s="6">
        <f t="shared" si="38"/>
        <v>1.7</v>
      </c>
      <c r="H120" s="6">
        <f t="shared" si="38"/>
        <v>1.7</v>
      </c>
      <c r="I120" s="6">
        <f t="shared" si="38"/>
        <v>1.7</v>
      </c>
      <c r="J120" s="6">
        <f t="shared" si="38"/>
        <v>1.7</v>
      </c>
      <c r="K120" s="6">
        <f t="shared" si="38"/>
        <v>1.7</v>
      </c>
      <c r="L120" s="6">
        <f t="shared" si="38"/>
        <v>1.7</v>
      </c>
      <c r="M120" s="6">
        <f t="shared" si="38"/>
        <v>1.7</v>
      </c>
      <c r="N120" s="6">
        <f t="shared" si="38"/>
        <v>1.7</v>
      </c>
      <c r="O120" s="91">
        <f t="shared" si="38"/>
        <v>1.7</v>
      </c>
    </row>
    <row r="121" spans="1:36" x14ac:dyDescent="0.2">
      <c r="A121" s="137" t="s">
        <v>203</v>
      </c>
      <c r="B121" s="19">
        <v>1.3</v>
      </c>
      <c r="C121" s="3"/>
      <c r="D121" s="3" t="s">
        <v>66</v>
      </c>
      <c r="E121" s="3">
        <v>1</v>
      </c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60">
        <v>1</v>
      </c>
    </row>
    <row r="122" spans="1:36" x14ac:dyDescent="0.2">
      <c r="A122" s="140"/>
      <c r="B122" s="19"/>
      <c r="C122" s="151" t="s">
        <v>60</v>
      </c>
      <c r="D122" s="152"/>
      <c r="E122" s="6">
        <f>E121*1.3</f>
        <v>1.3</v>
      </c>
      <c r="F122" s="6">
        <f t="shared" ref="F122:O122" si="39">F121*1.3</f>
        <v>1.3</v>
      </c>
      <c r="G122" s="6">
        <f t="shared" si="39"/>
        <v>1.3</v>
      </c>
      <c r="H122" s="6">
        <f t="shared" si="39"/>
        <v>1.3</v>
      </c>
      <c r="I122" s="6">
        <f t="shared" si="39"/>
        <v>1.3</v>
      </c>
      <c r="J122" s="6">
        <f t="shared" si="39"/>
        <v>1.3</v>
      </c>
      <c r="K122" s="6">
        <f t="shared" si="39"/>
        <v>1.3</v>
      </c>
      <c r="L122" s="6">
        <f t="shared" si="39"/>
        <v>1.3</v>
      </c>
      <c r="M122" s="6">
        <f t="shared" si="39"/>
        <v>1.3</v>
      </c>
      <c r="N122" s="6">
        <f t="shared" si="39"/>
        <v>1.3</v>
      </c>
      <c r="O122" s="91">
        <f t="shared" si="39"/>
        <v>1.3</v>
      </c>
    </row>
    <row r="123" spans="1:36" x14ac:dyDescent="0.2">
      <c r="A123" s="137" t="s">
        <v>204</v>
      </c>
      <c r="B123" s="19">
        <v>1.8</v>
      </c>
      <c r="C123" s="3"/>
      <c r="D123" s="3" t="s">
        <v>66</v>
      </c>
      <c r="E123" s="3">
        <v>1</v>
      </c>
      <c r="F123" s="3">
        <v>1</v>
      </c>
      <c r="G123" s="3">
        <v>1</v>
      </c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>
        <v>1</v>
      </c>
      <c r="O123" s="60">
        <v>1</v>
      </c>
    </row>
    <row r="124" spans="1:36" x14ac:dyDescent="0.2">
      <c r="A124" s="140"/>
      <c r="B124" s="19"/>
      <c r="C124" s="151" t="s">
        <v>60</v>
      </c>
      <c r="D124" s="152"/>
      <c r="E124" s="6">
        <f>E123*1.8</f>
        <v>1.8</v>
      </c>
      <c r="F124" s="6">
        <f t="shared" ref="F124:O124" si="40">F123*1.8</f>
        <v>1.8</v>
      </c>
      <c r="G124" s="6">
        <f t="shared" si="40"/>
        <v>1.8</v>
      </c>
      <c r="H124" s="6">
        <f t="shared" si="40"/>
        <v>1.8</v>
      </c>
      <c r="I124" s="6">
        <f t="shared" si="40"/>
        <v>1.8</v>
      </c>
      <c r="J124" s="6">
        <f t="shared" si="40"/>
        <v>1.8</v>
      </c>
      <c r="K124" s="6">
        <f t="shared" si="40"/>
        <v>1.8</v>
      </c>
      <c r="L124" s="6">
        <f t="shared" si="40"/>
        <v>1.8</v>
      </c>
      <c r="M124" s="6">
        <f t="shared" si="40"/>
        <v>1.8</v>
      </c>
      <c r="N124" s="6">
        <f t="shared" si="40"/>
        <v>1.8</v>
      </c>
      <c r="O124" s="91">
        <f t="shared" si="40"/>
        <v>1.8</v>
      </c>
    </row>
    <row r="125" spans="1:36" x14ac:dyDescent="0.2">
      <c r="A125" s="137" t="s">
        <v>205</v>
      </c>
      <c r="B125" s="19">
        <v>1.8</v>
      </c>
      <c r="C125" s="3"/>
      <c r="D125" s="3" t="s">
        <v>66</v>
      </c>
      <c r="E125" s="3">
        <v>1</v>
      </c>
      <c r="F125" s="3">
        <v>1</v>
      </c>
      <c r="G125" s="3">
        <v>1</v>
      </c>
      <c r="H125" s="3">
        <v>1</v>
      </c>
      <c r="I125" s="3">
        <v>1</v>
      </c>
      <c r="J125" s="3">
        <v>1</v>
      </c>
      <c r="K125" s="3">
        <v>1</v>
      </c>
      <c r="L125" s="3">
        <v>1</v>
      </c>
      <c r="M125" s="3">
        <v>1</v>
      </c>
      <c r="N125" s="3">
        <v>1</v>
      </c>
      <c r="O125" s="60">
        <v>1</v>
      </c>
    </row>
    <row r="126" spans="1:36" x14ac:dyDescent="0.2">
      <c r="A126" s="140"/>
      <c r="B126" s="19"/>
      <c r="C126" s="151" t="s">
        <v>60</v>
      </c>
      <c r="D126" s="152"/>
      <c r="E126" s="6">
        <f>E125*1.8</f>
        <v>1.8</v>
      </c>
      <c r="F126" s="6">
        <f t="shared" ref="F126:O126" si="41">F125*1.8</f>
        <v>1.8</v>
      </c>
      <c r="G126" s="6">
        <f t="shared" si="41"/>
        <v>1.8</v>
      </c>
      <c r="H126" s="6">
        <f t="shared" si="41"/>
        <v>1.8</v>
      </c>
      <c r="I126" s="6">
        <f t="shared" si="41"/>
        <v>1.8</v>
      </c>
      <c r="J126" s="6">
        <f t="shared" si="41"/>
        <v>1.8</v>
      </c>
      <c r="K126" s="6">
        <f t="shared" si="41"/>
        <v>1.8</v>
      </c>
      <c r="L126" s="6">
        <f t="shared" si="41"/>
        <v>1.8</v>
      </c>
      <c r="M126" s="6">
        <f t="shared" si="41"/>
        <v>1.8</v>
      </c>
      <c r="N126" s="6">
        <f t="shared" si="41"/>
        <v>1.8</v>
      </c>
      <c r="O126" s="91">
        <f t="shared" si="41"/>
        <v>1.8</v>
      </c>
    </row>
    <row r="127" spans="1:36" x14ac:dyDescent="0.2">
      <c r="A127" s="137" t="s">
        <v>206</v>
      </c>
      <c r="B127" s="19">
        <v>0.8</v>
      </c>
      <c r="C127" s="3"/>
      <c r="D127" s="3" t="s">
        <v>67</v>
      </c>
      <c r="E127" s="3">
        <v>1</v>
      </c>
      <c r="F127" s="3">
        <v>1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  <c r="L127" s="3">
        <v>1</v>
      </c>
      <c r="M127" s="3">
        <v>1</v>
      </c>
      <c r="N127" s="3">
        <v>1</v>
      </c>
      <c r="O127" s="60">
        <v>1</v>
      </c>
    </row>
    <row r="128" spans="1:36" x14ac:dyDescent="0.2">
      <c r="A128" s="140"/>
      <c r="B128" s="19"/>
      <c r="C128" s="149" t="s">
        <v>60</v>
      </c>
      <c r="D128" s="150"/>
      <c r="E128" s="6">
        <f>E127*0.8</f>
        <v>0.8</v>
      </c>
      <c r="F128" s="6">
        <f t="shared" ref="F128:O128" si="42">F127*0.8</f>
        <v>0.8</v>
      </c>
      <c r="G128" s="6">
        <f t="shared" si="42"/>
        <v>0.8</v>
      </c>
      <c r="H128" s="6">
        <f t="shared" si="42"/>
        <v>0.8</v>
      </c>
      <c r="I128" s="6">
        <f t="shared" si="42"/>
        <v>0.8</v>
      </c>
      <c r="J128" s="6">
        <f t="shared" si="42"/>
        <v>0.8</v>
      </c>
      <c r="K128" s="6">
        <f t="shared" si="42"/>
        <v>0.8</v>
      </c>
      <c r="L128" s="6">
        <f t="shared" si="42"/>
        <v>0.8</v>
      </c>
      <c r="M128" s="6">
        <f t="shared" si="42"/>
        <v>0.8</v>
      </c>
      <c r="N128" s="6">
        <f t="shared" si="42"/>
        <v>0.8</v>
      </c>
      <c r="O128" s="91">
        <f t="shared" si="42"/>
        <v>0.8</v>
      </c>
    </row>
    <row r="129" spans="1:36" x14ac:dyDescent="0.2">
      <c r="A129" s="11"/>
      <c r="B129" s="19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60"/>
    </row>
    <row r="130" spans="1:36" x14ac:dyDescent="0.2">
      <c r="A130" s="11" t="s">
        <v>68</v>
      </c>
      <c r="B130" s="18">
        <f>B119+B121+B123+B125+B127</f>
        <v>7.3999999999999995</v>
      </c>
      <c r="C130" s="11"/>
      <c r="D130" s="11"/>
      <c r="E130" s="11">
        <f>E119+E121+E123+E125+E127</f>
        <v>5</v>
      </c>
      <c r="F130" s="11">
        <f t="shared" ref="F130:O130" si="43">F119+F121+F123+F125+F127</f>
        <v>5</v>
      </c>
      <c r="G130" s="11">
        <f t="shared" si="43"/>
        <v>5</v>
      </c>
      <c r="H130" s="11">
        <f t="shared" si="43"/>
        <v>5</v>
      </c>
      <c r="I130" s="11">
        <f t="shared" si="43"/>
        <v>5</v>
      </c>
      <c r="J130" s="11">
        <f t="shared" si="43"/>
        <v>5</v>
      </c>
      <c r="K130" s="11">
        <f t="shared" si="43"/>
        <v>5</v>
      </c>
      <c r="L130" s="11">
        <f t="shared" si="43"/>
        <v>5</v>
      </c>
      <c r="M130" s="11">
        <f t="shared" si="43"/>
        <v>5</v>
      </c>
      <c r="N130" s="11">
        <f t="shared" si="43"/>
        <v>5</v>
      </c>
      <c r="O130" s="99">
        <f t="shared" si="43"/>
        <v>5</v>
      </c>
    </row>
    <row r="131" spans="1:36" s="20" customFormat="1" x14ac:dyDescent="0.2">
      <c r="A131" s="18"/>
      <c r="B131" s="18"/>
      <c r="C131" s="153" t="s">
        <v>60</v>
      </c>
      <c r="D131" s="154"/>
      <c r="E131" s="18">
        <f>E120+E122+E124+E126+E128</f>
        <v>7.3999999999999995</v>
      </c>
      <c r="F131" s="18">
        <f>F120+F122+F124+F126+F128</f>
        <v>7.3999999999999995</v>
      </c>
      <c r="G131" s="18">
        <f t="shared" ref="G131:O131" si="44">G120+G122+G124+G126+G128</f>
        <v>7.3999999999999995</v>
      </c>
      <c r="H131" s="18">
        <f t="shared" si="44"/>
        <v>7.3999999999999995</v>
      </c>
      <c r="I131" s="18">
        <f t="shared" si="44"/>
        <v>7.3999999999999995</v>
      </c>
      <c r="J131" s="18">
        <f t="shared" si="44"/>
        <v>7.3999999999999995</v>
      </c>
      <c r="K131" s="18">
        <f t="shared" si="44"/>
        <v>7.3999999999999995</v>
      </c>
      <c r="L131" s="18">
        <f t="shared" si="44"/>
        <v>7.3999999999999995</v>
      </c>
      <c r="M131" s="18">
        <f t="shared" si="44"/>
        <v>7.3999999999999995</v>
      </c>
      <c r="N131" s="18">
        <f t="shared" si="44"/>
        <v>7.3999999999999995</v>
      </c>
      <c r="O131" s="100">
        <f t="shared" si="44"/>
        <v>7.3999999999999995</v>
      </c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</row>
    <row r="132" spans="1:36" x14ac:dyDescent="0.2">
      <c r="A132" s="11"/>
      <c r="B132" s="18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99"/>
    </row>
    <row r="133" spans="1:36" s="17" customFormat="1" ht="25.5" x14ac:dyDescent="0.2">
      <c r="A133" s="15" t="s">
        <v>170</v>
      </c>
      <c r="B133" s="18">
        <f>B78+B90+B102+B115+B130</f>
        <v>24.2</v>
      </c>
      <c r="C133" s="15"/>
      <c r="D133" s="15"/>
      <c r="E133" s="15">
        <f>E78+E90+E102+E115+E130</f>
        <v>18</v>
      </c>
      <c r="F133" s="15">
        <f t="shared" ref="F133:O133" si="45">F78+F90+F102+F115+F130</f>
        <v>19</v>
      </c>
      <c r="G133" s="15">
        <f t="shared" si="45"/>
        <v>18</v>
      </c>
      <c r="H133" s="15">
        <f t="shared" si="45"/>
        <v>19</v>
      </c>
      <c r="I133" s="15">
        <f t="shared" si="45"/>
        <v>18</v>
      </c>
      <c r="J133" s="15">
        <f t="shared" si="45"/>
        <v>19</v>
      </c>
      <c r="K133" s="15">
        <f t="shared" si="45"/>
        <v>18</v>
      </c>
      <c r="L133" s="15">
        <f t="shared" si="45"/>
        <v>19</v>
      </c>
      <c r="M133" s="15">
        <f t="shared" si="45"/>
        <v>19</v>
      </c>
      <c r="N133" s="15">
        <f t="shared" si="45"/>
        <v>19</v>
      </c>
      <c r="O133" s="101">
        <f t="shared" si="45"/>
        <v>18</v>
      </c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</row>
    <row r="134" spans="1:36" s="17" customFormat="1" ht="38.25" x14ac:dyDescent="0.2">
      <c r="A134" s="15" t="s">
        <v>69</v>
      </c>
      <c r="B134" s="18"/>
      <c r="C134" s="15"/>
      <c r="D134" s="15"/>
      <c r="E134" s="25">
        <f>E79+E91+E103+E116+E131</f>
        <v>23.2</v>
      </c>
      <c r="F134" s="25">
        <f t="shared" ref="F134:N134" si="46">F79+F91+F103+F116+F131</f>
        <v>24.2</v>
      </c>
      <c r="G134" s="25">
        <f t="shared" si="46"/>
        <v>23.2</v>
      </c>
      <c r="H134" s="25">
        <f t="shared" si="46"/>
        <v>24.2</v>
      </c>
      <c r="I134" s="25">
        <f t="shared" si="46"/>
        <v>23.2</v>
      </c>
      <c r="J134" s="25">
        <f t="shared" si="46"/>
        <v>24.2</v>
      </c>
      <c r="K134" s="25">
        <f t="shared" si="46"/>
        <v>23.2</v>
      </c>
      <c r="L134" s="25">
        <f t="shared" si="46"/>
        <v>24.2</v>
      </c>
      <c r="M134" s="25">
        <f t="shared" si="46"/>
        <v>24.2</v>
      </c>
      <c r="N134" s="25">
        <f t="shared" si="46"/>
        <v>24.2</v>
      </c>
      <c r="O134" s="102">
        <f>O79+O91+O103+O116+O131</f>
        <v>23.2</v>
      </c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</row>
    <row r="135" spans="1:36" x14ac:dyDescent="0.2">
      <c r="A135" s="11"/>
      <c r="B135" s="18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99"/>
    </row>
    <row r="136" spans="1:36" x14ac:dyDescent="0.2">
      <c r="A136" s="11"/>
      <c r="B136" s="18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99"/>
    </row>
    <row r="137" spans="1:36" s="28" customFormat="1" ht="38.25" x14ac:dyDescent="0.2">
      <c r="A137" s="26" t="s">
        <v>70</v>
      </c>
      <c r="B137" s="61" t="s">
        <v>71</v>
      </c>
      <c r="C137" s="26" t="s">
        <v>72</v>
      </c>
      <c r="D137" s="26" t="s">
        <v>73</v>
      </c>
      <c r="E137" s="27" t="s">
        <v>74</v>
      </c>
      <c r="F137" s="27" t="s">
        <v>75</v>
      </c>
      <c r="G137" s="27" t="s">
        <v>76</v>
      </c>
      <c r="H137" s="27" t="s">
        <v>77</v>
      </c>
      <c r="I137" s="27" t="s">
        <v>78</v>
      </c>
      <c r="J137" s="27" t="s">
        <v>79</v>
      </c>
      <c r="K137" s="27" t="s">
        <v>80</v>
      </c>
      <c r="L137" s="27" t="s">
        <v>81</v>
      </c>
      <c r="M137" s="27" t="s">
        <v>82</v>
      </c>
      <c r="N137" s="27" t="s">
        <v>83</v>
      </c>
      <c r="O137" s="89" t="s">
        <v>84</v>
      </c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</row>
    <row r="138" spans="1:36" x14ac:dyDescent="0.2">
      <c r="A138" s="11">
        <v>1</v>
      </c>
      <c r="B138" s="18" t="s">
        <v>85</v>
      </c>
      <c r="C138" s="11" t="s">
        <v>85</v>
      </c>
      <c r="D138" s="11" t="s">
        <v>86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99">
        <v>0</v>
      </c>
    </row>
    <row r="139" spans="1:36" x14ac:dyDescent="0.2">
      <c r="A139" s="11">
        <v>2</v>
      </c>
      <c r="B139" s="18" t="s">
        <v>85</v>
      </c>
      <c r="C139" s="11" t="s">
        <v>87</v>
      </c>
      <c r="D139" s="11" t="s">
        <v>86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99">
        <v>0</v>
      </c>
    </row>
    <row r="140" spans="1:36" ht="25.5" x14ac:dyDescent="0.2">
      <c r="A140" s="11">
        <v>3</v>
      </c>
      <c r="B140" s="18" t="s">
        <v>88</v>
      </c>
      <c r="C140" s="11" t="s">
        <v>88</v>
      </c>
      <c r="D140" s="11" t="s">
        <v>86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99">
        <v>0</v>
      </c>
    </row>
    <row r="141" spans="1:36" ht="25.5" x14ac:dyDescent="0.2">
      <c r="A141" s="11">
        <v>4</v>
      </c>
      <c r="B141" s="18" t="s">
        <v>89</v>
      </c>
      <c r="C141" s="11" t="s">
        <v>89</v>
      </c>
      <c r="D141" s="11" t="s">
        <v>86</v>
      </c>
      <c r="E141" s="11">
        <v>0.04</v>
      </c>
      <c r="F141" s="11">
        <v>0.3</v>
      </c>
      <c r="G141" s="11">
        <v>0.13</v>
      </c>
      <c r="H141" s="11">
        <v>0.16</v>
      </c>
      <c r="I141" s="11">
        <v>0.31</v>
      </c>
      <c r="J141" s="11">
        <v>0.06</v>
      </c>
      <c r="K141" s="11">
        <v>7.0000000000000007E-2</v>
      </c>
      <c r="L141" s="11">
        <v>0.15</v>
      </c>
      <c r="M141" s="11">
        <v>0.13</v>
      </c>
      <c r="N141" s="11">
        <v>0.14000000000000001</v>
      </c>
      <c r="O141" s="11">
        <v>0.32</v>
      </c>
    </row>
    <row r="142" spans="1:36" ht="25.5" x14ac:dyDescent="0.2">
      <c r="A142" s="11">
        <v>5</v>
      </c>
      <c r="B142" s="18" t="s">
        <v>90</v>
      </c>
      <c r="C142" s="11" t="s">
        <v>90</v>
      </c>
      <c r="D142" s="11" t="s">
        <v>86</v>
      </c>
      <c r="E142" s="11">
        <v>0.01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99">
        <v>0</v>
      </c>
    </row>
    <row r="143" spans="1:36" ht="25.5" x14ac:dyDescent="0.2">
      <c r="A143" s="11">
        <v>6</v>
      </c>
      <c r="B143" s="18" t="s">
        <v>91</v>
      </c>
      <c r="C143" s="11" t="s">
        <v>91</v>
      </c>
      <c r="D143" s="11" t="s">
        <v>86</v>
      </c>
      <c r="E143" s="11">
        <v>0.75</v>
      </c>
      <c r="F143" s="11">
        <v>0.59</v>
      </c>
      <c r="G143" s="11">
        <v>0.8</v>
      </c>
      <c r="H143" s="11">
        <v>0.75</v>
      </c>
      <c r="I143" s="11">
        <v>0.72</v>
      </c>
      <c r="J143" s="11">
        <v>0.61</v>
      </c>
      <c r="K143" s="11">
        <v>0.63</v>
      </c>
      <c r="L143" s="11">
        <v>0.71</v>
      </c>
      <c r="M143" s="11">
        <v>0.76</v>
      </c>
      <c r="N143" s="11">
        <v>0.81</v>
      </c>
      <c r="O143" s="99">
        <v>0.72</v>
      </c>
    </row>
    <row r="144" spans="1:36" ht="25.5" x14ac:dyDescent="0.2">
      <c r="A144" s="11">
        <v>7</v>
      </c>
      <c r="B144" s="18" t="s">
        <v>93</v>
      </c>
      <c r="C144" s="11" t="s">
        <v>93</v>
      </c>
      <c r="D144" s="11" t="s">
        <v>86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  <c r="J144" s="11">
        <v>1</v>
      </c>
      <c r="K144" s="11">
        <v>1</v>
      </c>
      <c r="L144" s="11">
        <v>1</v>
      </c>
      <c r="M144" s="11">
        <v>1</v>
      </c>
      <c r="N144" s="11">
        <v>1</v>
      </c>
      <c r="O144" s="99">
        <v>1</v>
      </c>
    </row>
    <row r="145" spans="1:36" ht="25.5" x14ac:dyDescent="0.2">
      <c r="A145" s="11">
        <v>8</v>
      </c>
      <c r="B145" s="18" t="s">
        <v>92</v>
      </c>
      <c r="C145" s="11" t="s">
        <v>92</v>
      </c>
      <c r="D145" s="11" t="s">
        <v>86</v>
      </c>
      <c r="E145" s="11">
        <v>1</v>
      </c>
      <c r="F145" s="11">
        <v>1</v>
      </c>
      <c r="G145" s="11">
        <v>1</v>
      </c>
      <c r="H145" s="11">
        <v>1</v>
      </c>
      <c r="I145" s="11">
        <v>1</v>
      </c>
      <c r="J145" s="11">
        <v>1</v>
      </c>
      <c r="K145" s="11">
        <v>1</v>
      </c>
      <c r="L145" s="11">
        <v>1</v>
      </c>
      <c r="M145" s="11">
        <v>1</v>
      </c>
      <c r="N145" s="11">
        <v>1</v>
      </c>
      <c r="O145" s="99">
        <v>1</v>
      </c>
    </row>
    <row r="146" spans="1:36" ht="25.5" x14ac:dyDescent="0.2">
      <c r="A146" s="11">
        <v>9</v>
      </c>
      <c r="C146" s="11" t="s">
        <v>93</v>
      </c>
      <c r="D146" s="11" t="s">
        <v>86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  <c r="J146" s="11">
        <v>0</v>
      </c>
      <c r="K146" s="11">
        <v>1</v>
      </c>
      <c r="L146" s="11">
        <v>0</v>
      </c>
      <c r="M146" s="11">
        <v>0</v>
      </c>
      <c r="N146" s="11">
        <v>1</v>
      </c>
      <c r="O146" s="99">
        <v>1</v>
      </c>
    </row>
    <row r="147" spans="1:36" x14ac:dyDescent="0.2">
      <c r="A147" s="11"/>
      <c r="B147" s="18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99"/>
    </row>
    <row r="148" spans="1:36" s="31" customFormat="1" ht="38.25" x14ac:dyDescent="0.2">
      <c r="A148" s="32" t="s">
        <v>94</v>
      </c>
      <c r="B148" s="63"/>
      <c r="C148" s="30"/>
      <c r="D148" s="30">
        <f>(E148+F148+G148+H148+I148+J148+K148+L148+M148+N148+O148)/11</f>
        <v>3.606363636363636</v>
      </c>
      <c r="E148" s="30">
        <f>E138+E139+E140+E141+E142+E143+E144+E145+E146</f>
        <v>3.8</v>
      </c>
      <c r="F148" s="30">
        <f t="shared" ref="F148:O148" si="47">F138+F139+F140+F141+F142+F143+F144+F145+F146</f>
        <v>3.8899999999999997</v>
      </c>
      <c r="G148" s="30">
        <f t="shared" si="47"/>
        <v>3.93</v>
      </c>
      <c r="H148" s="30">
        <f t="shared" si="47"/>
        <v>3.91</v>
      </c>
      <c r="I148" s="30">
        <f t="shared" si="47"/>
        <v>4.03</v>
      </c>
      <c r="J148" s="30">
        <f t="shared" si="47"/>
        <v>2.67</v>
      </c>
      <c r="K148" s="30">
        <f t="shared" si="47"/>
        <v>3.7</v>
      </c>
      <c r="L148" s="30">
        <f t="shared" si="47"/>
        <v>2.86</v>
      </c>
      <c r="M148" s="30">
        <f t="shared" si="47"/>
        <v>2.89</v>
      </c>
      <c r="N148" s="30">
        <f t="shared" si="47"/>
        <v>3.95</v>
      </c>
      <c r="O148" s="103">
        <f t="shared" si="47"/>
        <v>4.04</v>
      </c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</row>
    <row r="149" spans="1:36" x14ac:dyDescent="0.2">
      <c r="A149" s="23"/>
      <c r="B149" s="64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04"/>
    </row>
    <row r="150" spans="1:36" ht="15" x14ac:dyDescent="0.2">
      <c r="A150" s="155" t="s">
        <v>175</v>
      </c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7"/>
    </row>
    <row r="151" spans="1:36" ht="24.75" customHeight="1" x14ac:dyDescent="0.2">
      <c r="A151" s="160" t="s">
        <v>95</v>
      </c>
      <c r="B151" s="161"/>
      <c r="C151" s="161"/>
      <c r="D151" s="16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60"/>
    </row>
    <row r="152" spans="1:36" ht="38.25" x14ac:dyDescent="0.2">
      <c r="A152" s="26" t="s">
        <v>96</v>
      </c>
      <c r="B152" s="61" t="s">
        <v>97</v>
      </c>
      <c r="C152" s="26" t="s">
        <v>98</v>
      </c>
      <c r="D152" s="26" t="s">
        <v>99</v>
      </c>
      <c r="E152" s="27" t="s">
        <v>100</v>
      </c>
      <c r="F152" s="27" t="s">
        <v>101</v>
      </c>
      <c r="G152" s="27" t="s">
        <v>102</v>
      </c>
      <c r="H152" s="27" t="s">
        <v>103</v>
      </c>
      <c r="I152" s="27" t="s">
        <v>104</v>
      </c>
      <c r="J152" s="27" t="s">
        <v>105</v>
      </c>
      <c r="K152" s="27" t="s">
        <v>106</v>
      </c>
      <c r="L152" s="27" t="s">
        <v>107</v>
      </c>
      <c r="M152" s="27" t="s">
        <v>108</v>
      </c>
      <c r="N152" s="27" t="s">
        <v>109</v>
      </c>
      <c r="O152" s="89" t="s">
        <v>110</v>
      </c>
    </row>
    <row r="153" spans="1:36" x14ac:dyDescent="0.2">
      <c r="A153" s="140" t="s">
        <v>176</v>
      </c>
      <c r="B153" s="19">
        <v>2.4</v>
      </c>
      <c r="C153" s="3"/>
      <c r="D153" s="21">
        <f>(E153+F153+G153+H153+I153+J153+K153+L153+M153+N153+O153)/11</f>
        <v>1.0909090909090908</v>
      </c>
      <c r="E153" s="3">
        <f>E8</f>
        <v>2.4</v>
      </c>
      <c r="F153" s="3">
        <f t="shared" ref="F153:O153" si="48">F8</f>
        <v>1.7828571428571423</v>
      </c>
      <c r="G153" s="3">
        <f>G8</f>
        <v>0.13714285714285721</v>
      </c>
      <c r="H153" s="3">
        <f t="shared" si="48"/>
        <v>1.2342857142857144</v>
      </c>
      <c r="I153" s="3">
        <f t="shared" si="48"/>
        <v>0.20571428571428585</v>
      </c>
      <c r="J153" s="3">
        <f t="shared" si="48"/>
        <v>0</v>
      </c>
      <c r="K153" s="3">
        <f t="shared" si="48"/>
        <v>0.61714285714285744</v>
      </c>
      <c r="L153" s="3">
        <f t="shared" si="48"/>
        <v>1.5085714285714287</v>
      </c>
      <c r="M153" s="3">
        <f t="shared" si="48"/>
        <v>0.68571428571428616</v>
      </c>
      <c r="N153" s="3">
        <f t="shared" si="48"/>
        <v>2.3314285714285714</v>
      </c>
      <c r="O153" s="60">
        <f t="shared" si="48"/>
        <v>1.097142857142857</v>
      </c>
    </row>
    <row r="154" spans="1:36" x14ac:dyDescent="0.2">
      <c r="A154" s="144" t="s">
        <v>188</v>
      </c>
      <c r="B154" s="65">
        <v>1.7</v>
      </c>
      <c r="C154" s="34"/>
      <c r="D154" s="21">
        <f t="shared" ref="D154:D159" si="49">(E154+F154+G154+H154+I154+J154+K154+L154+M154+N154+O154)/11</f>
        <v>1.6999999999999995</v>
      </c>
      <c r="E154" s="34">
        <f t="shared" ref="E154:O154" si="50">E70</f>
        <v>1.7</v>
      </c>
      <c r="F154" s="34">
        <f t="shared" si="50"/>
        <v>1.7</v>
      </c>
      <c r="G154" s="34">
        <f t="shared" si="50"/>
        <v>1.7</v>
      </c>
      <c r="H154" s="34">
        <f t="shared" si="50"/>
        <v>1.7</v>
      </c>
      <c r="I154" s="34">
        <f t="shared" si="50"/>
        <v>1.7</v>
      </c>
      <c r="J154" s="34">
        <f t="shared" si="50"/>
        <v>1.7</v>
      </c>
      <c r="K154" s="34">
        <f t="shared" si="50"/>
        <v>1.7</v>
      </c>
      <c r="L154" s="34">
        <f t="shared" si="50"/>
        <v>1.7</v>
      </c>
      <c r="M154" s="34">
        <f t="shared" si="50"/>
        <v>1.7</v>
      </c>
      <c r="N154" s="34">
        <f t="shared" si="50"/>
        <v>1.7</v>
      </c>
      <c r="O154" s="105">
        <f t="shared" si="50"/>
        <v>1.7</v>
      </c>
    </row>
    <row r="155" spans="1:36" x14ac:dyDescent="0.2">
      <c r="A155" s="144" t="s">
        <v>189</v>
      </c>
      <c r="B155" s="65">
        <v>1.3</v>
      </c>
      <c r="C155" s="34"/>
      <c r="D155" s="21">
        <f t="shared" si="49"/>
        <v>1.3000000000000003</v>
      </c>
      <c r="E155" s="24">
        <f t="shared" ref="E155:O155" si="51">E72</f>
        <v>1.3</v>
      </c>
      <c r="F155" s="24">
        <f t="shared" si="51"/>
        <v>1.3</v>
      </c>
      <c r="G155" s="24">
        <f t="shared" si="51"/>
        <v>1.3</v>
      </c>
      <c r="H155" s="24">
        <f t="shared" si="51"/>
        <v>1.3</v>
      </c>
      <c r="I155" s="24">
        <f t="shared" si="51"/>
        <v>1.3</v>
      </c>
      <c r="J155" s="24">
        <f t="shared" si="51"/>
        <v>1.3</v>
      </c>
      <c r="K155" s="24">
        <f t="shared" si="51"/>
        <v>1.3</v>
      </c>
      <c r="L155" s="24">
        <f t="shared" si="51"/>
        <v>1.3</v>
      </c>
      <c r="M155" s="24">
        <f t="shared" si="51"/>
        <v>1.3</v>
      </c>
      <c r="N155" s="24">
        <f t="shared" si="51"/>
        <v>1.3</v>
      </c>
      <c r="O155" s="106">
        <f t="shared" si="51"/>
        <v>1.3</v>
      </c>
    </row>
    <row r="156" spans="1:36" x14ac:dyDescent="0.2">
      <c r="A156" s="144" t="s">
        <v>181</v>
      </c>
      <c r="B156" s="65">
        <v>2.2000000000000002</v>
      </c>
      <c r="C156" s="34"/>
      <c r="D156" s="21">
        <f t="shared" si="49"/>
        <v>1.5403468208092486</v>
      </c>
      <c r="E156" s="34">
        <f>E41</f>
        <v>2.11606936416185</v>
      </c>
      <c r="F156" s="34">
        <f t="shared" ref="F156:O156" si="52">F41</f>
        <v>1.2360693641618496</v>
      </c>
      <c r="G156" s="34">
        <f t="shared" si="52"/>
        <v>1.8668208092485552</v>
      </c>
      <c r="H156" s="34">
        <f t="shared" si="52"/>
        <v>2.2000000000000002</v>
      </c>
      <c r="I156" s="34">
        <f t="shared" si="52"/>
        <v>0</v>
      </c>
      <c r="J156" s="34">
        <f t="shared" si="52"/>
        <v>1.3047398843930633</v>
      </c>
      <c r="K156" s="34">
        <f t="shared" si="52"/>
        <v>1.5234682080924855</v>
      </c>
      <c r="L156" s="34">
        <f t="shared" si="52"/>
        <v>1.8337572254335262</v>
      </c>
      <c r="M156" s="34">
        <f t="shared" si="52"/>
        <v>1.8591907514450867</v>
      </c>
      <c r="N156" s="34">
        <f t="shared" si="52"/>
        <v>1.5158381502890175</v>
      </c>
      <c r="O156" s="105">
        <f t="shared" si="52"/>
        <v>1.4878612716763007</v>
      </c>
    </row>
    <row r="157" spans="1:36" x14ac:dyDescent="0.2">
      <c r="A157" s="144" t="s">
        <v>190</v>
      </c>
      <c r="B157" s="65">
        <v>1.2</v>
      </c>
      <c r="C157" s="34"/>
      <c r="D157" s="21">
        <f t="shared" si="49"/>
        <v>1.1999999999999997</v>
      </c>
      <c r="E157" s="34">
        <f>E74</f>
        <v>1.2</v>
      </c>
      <c r="F157" s="34">
        <f t="shared" ref="F157:O157" si="53">F74</f>
        <v>1.2</v>
      </c>
      <c r="G157" s="34">
        <f t="shared" si="53"/>
        <v>1.2</v>
      </c>
      <c r="H157" s="34">
        <f t="shared" si="53"/>
        <v>1.2</v>
      </c>
      <c r="I157" s="34">
        <f t="shared" si="53"/>
        <v>1.2</v>
      </c>
      <c r="J157" s="34">
        <f t="shared" si="53"/>
        <v>1.2</v>
      </c>
      <c r="K157" s="34">
        <f t="shared" si="53"/>
        <v>1.2</v>
      </c>
      <c r="L157" s="34">
        <f t="shared" si="53"/>
        <v>1.2</v>
      </c>
      <c r="M157" s="34">
        <f t="shared" si="53"/>
        <v>1.2</v>
      </c>
      <c r="N157" s="34">
        <f t="shared" si="53"/>
        <v>1.2</v>
      </c>
      <c r="O157" s="105">
        <f t="shared" si="53"/>
        <v>1.2</v>
      </c>
    </row>
    <row r="158" spans="1:36" x14ac:dyDescent="0.2">
      <c r="A158" s="144" t="s">
        <v>191</v>
      </c>
      <c r="B158" s="65">
        <v>1.2</v>
      </c>
      <c r="C158" s="34"/>
      <c r="D158" s="21">
        <f t="shared" si="49"/>
        <v>1.1999999999999997</v>
      </c>
      <c r="E158" s="34">
        <f>E76</f>
        <v>1.2</v>
      </c>
      <c r="F158" s="34">
        <f t="shared" ref="F158:O158" si="54">F76</f>
        <v>1.2</v>
      </c>
      <c r="G158" s="34">
        <f t="shared" si="54"/>
        <v>1.2</v>
      </c>
      <c r="H158" s="34">
        <f t="shared" si="54"/>
        <v>1.2</v>
      </c>
      <c r="I158" s="34">
        <f t="shared" si="54"/>
        <v>1.2</v>
      </c>
      <c r="J158" s="34">
        <f t="shared" si="54"/>
        <v>1.2</v>
      </c>
      <c r="K158" s="34">
        <f t="shared" si="54"/>
        <v>1.2</v>
      </c>
      <c r="L158" s="34">
        <f t="shared" si="54"/>
        <v>1.2</v>
      </c>
      <c r="M158" s="34">
        <f t="shared" si="54"/>
        <v>1.2</v>
      </c>
      <c r="N158" s="34">
        <f t="shared" si="54"/>
        <v>1.2</v>
      </c>
      <c r="O158" s="105">
        <f t="shared" si="54"/>
        <v>1.2</v>
      </c>
    </row>
    <row r="159" spans="1:36" s="40" customFormat="1" x14ac:dyDescent="0.2">
      <c r="A159" s="38" t="s">
        <v>111</v>
      </c>
      <c r="B159" s="66">
        <f>SUM(B153:B158)</f>
        <v>9.9999999999999982</v>
      </c>
      <c r="C159" s="39">
        <v>6</v>
      </c>
      <c r="D159" s="37">
        <f t="shared" si="49"/>
        <v>8.0312559117183397</v>
      </c>
      <c r="E159" s="39">
        <f>E153+E154+E155++E156+E157+E158</f>
        <v>9.9160693641618476</v>
      </c>
      <c r="F159" s="39">
        <f t="shared" ref="F159:O159" si="55">F153+F154+F155++F156+F157+F158</f>
        <v>8.4189265070189911</v>
      </c>
      <c r="G159" s="39">
        <f>G153+G154+G155++G156+G157+G158</f>
        <v>7.4039636663914123</v>
      </c>
      <c r="H159" s="39">
        <f t="shared" si="55"/>
        <v>8.8342857142857145</v>
      </c>
      <c r="I159" s="39">
        <f t="shared" si="55"/>
        <v>5.6057142857142859</v>
      </c>
      <c r="J159" s="39">
        <f t="shared" si="55"/>
        <v>6.7047398843930637</v>
      </c>
      <c r="K159" s="39">
        <f t="shared" si="55"/>
        <v>7.5406110652353435</v>
      </c>
      <c r="L159" s="39">
        <f t="shared" si="55"/>
        <v>8.7423286540049556</v>
      </c>
      <c r="M159" s="39">
        <f t="shared" si="55"/>
        <v>7.9449050371593728</v>
      </c>
      <c r="N159" s="39">
        <f t="shared" si="55"/>
        <v>9.2472667217175868</v>
      </c>
      <c r="O159" s="107">
        <f t="shared" si="55"/>
        <v>7.985004128819158</v>
      </c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24"/>
      <c r="AJ159" s="124"/>
    </row>
    <row r="160" spans="1:36" x14ac:dyDescent="0.2">
      <c r="A160" s="144" t="s">
        <v>182</v>
      </c>
      <c r="B160" s="65">
        <v>1</v>
      </c>
      <c r="C160" s="34"/>
      <c r="D160" s="34">
        <f>(E160+F160+G160+H160+I160+J160+K160+L160+M160+N160+O160)/11</f>
        <v>1</v>
      </c>
      <c r="E160" s="34">
        <f>E45</f>
        <v>1</v>
      </c>
      <c r="F160" s="34">
        <f t="shared" ref="F160:O160" si="56">F45</f>
        <v>1</v>
      </c>
      <c r="G160" s="34">
        <f t="shared" si="56"/>
        <v>1</v>
      </c>
      <c r="H160" s="34">
        <f t="shared" si="56"/>
        <v>1</v>
      </c>
      <c r="I160" s="34">
        <f t="shared" si="56"/>
        <v>1</v>
      </c>
      <c r="J160" s="34">
        <f t="shared" si="56"/>
        <v>1</v>
      </c>
      <c r="K160" s="34">
        <f t="shared" si="56"/>
        <v>1</v>
      </c>
      <c r="L160" s="34">
        <f t="shared" si="56"/>
        <v>1</v>
      </c>
      <c r="M160" s="34">
        <f t="shared" si="56"/>
        <v>1</v>
      </c>
      <c r="N160" s="34">
        <f t="shared" si="56"/>
        <v>1</v>
      </c>
      <c r="O160" s="105">
        <f t="shared" si="56"/>
        <v>1</v>
      </c>
    </row>
    <row r="161" spans="1:36" x14ac:dyDescent="0.2">
      <c r="A161" s="144" t="s">
        <v>192</v>
      </c>
      <c r="B161" s="65">
        <v>1</v>
      </c>
      <c r="C161" s="34"/>
      <c r="D161" s="36">
        <f t="shared" ref="D161:D188" si="57">(E161+F161+G161+H161+I161+J161+K161+L161+M161+N161+O161)/11</f>
        <v>1</v>
      </c>
      <c r="E161" s="34">
        <f>E84</f>
        <v>1</v>
      </c>
      <c r="F161" s="34">
        <f t="shared" ref="F161:O161" si="58">F84</f>
        <v>1</v>
      </c>
      <c r="G161" s="34">
        <f t="shared" si="58"/>
        <v>1</v>
      </c>
      <c r="H161" s="34">
        <f t="shared" si="58"/>
        <v>1</v>
      </c>
      <c r="I161" s="34">
        <f t="shared" si="58"/>
        <v>1</v>
      </c>
      <c r="J161" s="34">
        <f t="shared" si="58"/>
        <v>1</v>
      </c>
      <c r="K161" s="34">
        <f t="shared" si="58"/>
        <v>1</v>
      </c>
      <c r="L161" s="34">
        <f t="shared" si="58"/>
        <v>1</v>
      </c>
      <c r="M161" s="34">
        <f t="shared" si="58"/>
        <v>1</v>
      </c>
      <c r="N161" s="34">
        <f t="shared" si="58"/>
        <v>1</v>
      </c>
      <c r="O161" s="105">
        <f t="shared" si="58"/>
        <v>1</v>
      </c>
    </row>
    <row r="162" spans="1:36" x14ac:dyDescent="0.2">
      <c r="A162" s="144" t="s">
        <v>183</v>
      </c>
      <c r="B162" s="65">
        <v>1</v>
      </c>
      <c r="C162" s="34"/>
      <c r="D162" s="36">
        <f t="shared" si="57"/>
        <v>1</v>
      </c>
      <c r="E162" s="34">
        <f>E47</f>
        <v>1</v>
      </c>
      <c r="F162" s="34">
        <f t="shared" ref="F162:O162" si="59">F47</f>
        <v>1</v>
      </c>
      <c r="G162" s="34">
        <f t="shared" si="59"/>
        <v>1</v>
      </c>
      <c r="H162" s="34">
        <f t="shared" si="59"/>
        <v>1</v>
      </c>
      <c r="I162" s="34">
        <f t="shared" si="59"/>
        <v>1</v>
      </c>
      <c r="J162" s="34">
        <f t="shared" si="59"/>
        <v>1</v>
      </c>
      <c r="K162" s="34">
        <f t="shared" si="59"/>
        <v>1</v>
      </c>
      <c r="L162" s="34">
        <f t="shared" si="59"/>
        <v>1</v>
      </c>
      <c r="M162" s="34">
        <f t="shared" si="59"/>
        <v>1</v>
      </c>
      <c r="N162" s="34">
        <f t="shared" si="59"/>
        <v>1</v>
      </c>
      <c r="O162" s="105">
        <f t="shared" si="59"/>
        <v>1</v>
      </c>
    </row>
    <row r="163" spans="1:36" x14ac:dyDescent="0.2">
      <c r="A163" s="144" t="s">
        <v>185</v>
      </c>
      <c r="B163" s="65">
        <v>0.5</v>
      </c>
      <c r="C163" s="34"/>
      <c r="D163" s="36">
        <f t="shared" si="57"/>
        <v>0.30568181818181817</v>
      </c>
      <c r="E163" s="34">
        <f>E52</f>
        <v>0.39999999999999997</v>
      </c>
      <c r="F163" s="34">
        <f t="shared" ref="F163:O163" si="60">F52</f>
        <v>0.38749999999999996</v>
      </c>
      <c r="G163" s="34">
        <f t="shared" si="60"/>
        <v>1.8750000000000017E-2</v>
      </c>
      <c r="H163" s="34">
        <f t="shared" si="60"/>
        <v>0.48125000000000001</v>
      </c>
      <c r="I163" s="34">
        <f t="shared" si="60"/>
        <v>0.20624999999999996</v>
      </c>
      <c r="J163" s="34">
        <f t="shared" si="60"/>
        <v>0.5</v>
      </c>
      <c r="K163" s="34">
        <f t="shared" si="60"/>
        <v>0.23749999999999999</v>
      </c>
      <c r="L163" s="34">
        <f t="shared" si="60"/>
        <v>0.17500000000000002</v>
      </c>
      <c r="M163" s="34">
        <f t="shared" si="60"/>
        <v>0.48125000000000001</v>
      </c>
      <c r="N163" s="34">
        <f t="shared" si="60"/>
        <v>0</v>
      </c>
      <c r="O163" s="105">
        <f t="shared" si="60"/>
        <v>0.47499999999999998</v>
      </c>
    </row>
    <row r="164" spans="1:36" x14ac:dyDescent="0.2">
      <c r="A164" s="144" t="s">
        <v>177</v>
      </c>
      <c r="B164" s="65">
        <v>1</v>
      </c>
      <c r="C164" s="34"/>
      <c r="D164" s="36">
        <f t="shared" si="57"/>
        <v>0.70075757575757591</v>
      </c>
      <c r="E164" s="34">
        <f>E16</f>
        <v>0.31250000000000011</v>
      </c>
      <c r="F164" s="34">
        <f t="shared" ref="F164:O164" si="61">F16</f>
        <v>0.64583333333333337</v>
      </c>
      <c r="G164" s="34">
        <f t="shared" si="61"/>
        <v>0.54166666666666663</v>
      </c>
      <c r="H164" s="34">
        <f t="shared" si="61"/>
        <v>0</v>
      </c>
      <c r="I164" s="34">
        <f t="shared" si="61"/>
        <v>1</v>
      </c>
      <c r="J164" s="34">
        <f t="shared" si="61"/>
        <v>0.75000000000000022</v>
      </c>
      <c r="K164" s="34">
        <f t="shared" si="61"/>
        <v>2.5833333333333335</v>
      </c>
      <c r="L164" s="34">
        <f t="shared" si="61"/>
        <v>1.1458333333333335</v>
      </c>
      <c r="M164" s="34">
        <f t="shared" si="61"/>
        <v>0.18749999999999997</v>
      </c>
      <c r="N164" s="34">
        <f t="shared" si="61"/>
        <v>0.43749999999999983</v>
      </c>
      <c r="O164" s="105">
        <f t="shared" si="61"/>
        <v>0.10416666666666656</v>
      </c>
    </row>
    <row r="165" spans="1:36" x14ac:dyDescent="0.2">
      <c r="A165" s="144" t="s">
        <v>184</v>
      </c>
      <c r="B165" s="65">
        <v>1</v>
      </c>
      <c r="C165" s="34"/>
      <c r="D165" s="36">
        <f t="shared" si="57"/>
        <v>0.68449197860962563</v>
      </c>
      <c r="E165" s="34">
        <f>E49</f>
        <v>0.23529411764705874</v>
      </c>
      <c r="F165" s="34">
        <f t="shared" ref="F165:O165" si="62">F49</f>
        <v>0.82352941176470584</v>
      </c>
      <c r="G165" s="34">
        <f t="shared" si="62"/>
        <v>1</v>
      </c>
      <c r="H165" s="34">
        <f t="shared" si="62"/>
        <v>0.94117647058823539</v>
      </c>
      <c r="I165" s="34">
        <f t="shared" si="62"/>
        <v>1</v>
      </c>
      <c r="J165" s="34">
        <f t="shared" si="62"/>
        <v>0.47058823529411764</v>
      </c>
      <c r="K165" s="34">
        <f t="shared" si="62"/>
        <v>1</v>
      </c>
      <c r="L165" s="34">
        <f t="shared" si="62"/>
        <v>0</v>
      </c>
      <c r="M165" s="34">
        <f t="shared" si="62"/>
        <v>1</v>
      </c>
      <c r="N165" s="34">
        <f t="shared" si="62"/>
        <v>0.76470588235294124</v>
      </c>
      <c r="O165" s="34">
        <f t="shared" si="62"/>
        <v>0.29411764705882348</v>
      </c>
    </row>
    <row r="166" spans="1:36" x14ac:dyDescent="0.2">
      <c r="A166" s="144" t="s">
        <v>193</v>
      </c>
      <c r="B166" s="65">
        <v>0.5</v>
      </c>
      <c r="C166" s="34"/>
      <c r="D166" s="36">
        <f t="shared" si="57"/>
        <v>0.5</v>
      </c>
      <c r="E166" s="34">
        <f>E86</f>
        <v>0.5</v>
      </c>
      <c r="F166" s="34">
        <f t="shared" ref="F166:O166" si="63">F86</f>
        <v>0.5</v>
      </c>
      <c r="G166" s="34">
        <f t="shared" si="63"/>
        <v>0.5</v>
      </c>
      <c r="H166" s="34">
        <f t="shared" si="63"/>
        <v>0.5</v>
      </c>
      <c r="I166" s="34">
        <f t="shared" si="63"/>
        <v>0.5</v>
      </c>
      <c r="J166" s="34">
        <f t="shared" si="63"/>
        <v>0.5</v>
      </c>
      <c r="K166" s="34">
        <f t="shared" si="63"/>
        <v>0.5</v>
      </c>
      <c r="L166" s="34">
        <f t="shared" si="63"/>
        <v>0.5</v>
      </c>
      <c r="M166" s="34">
        <f t="shared" si="63"/>
        <v>0.5</v>
      </c>
      <c r="N166" s="34">
        <f t="shared" si="63"/>
        <v>0.5</v>
      </c>
      <c r="O166" s="105">
        <f t="shared" si="63"/>
        <v>0.5</v>
      </c>
    </row>
    <row r="167" spans="1:36" x14ac:dyDescent="0.2">
      <c r="A167" s="144" t="s">
        <v>194</v>
      </c>
      <c r="B167" s="65">
        <v>1</v>
      </c>
      <c r="C167" s="34"/>
      <c r="D167" s="36">
        <f t="shared" si="57"/>
        <v>0.54545454545454541</v>
      </c>
      <c r="E167" s="34">
        <f>E88</f>
        <v>0</v>
      </c>
      <c r="F167" s="34">
        <f t="shared" ref="F167:O167" si="64">F88</f>
        <v>1</v>
      </c>
      <c r="G167" s="34">
        <f t="shared" si="64"/>
        <v>0</v>
      </c>
      <c r="H167" s="34">
        <f t="shared" si="64"/>
        <v>1</v>
      </c>
      <c r="I167" s="34">
        <f t="shared" si="64"/>
        <v>0</v>
      </c>
      <c r="J167" s="34">
        <f t="shared" si="64"/>
        <v>1</v>
      </c>
      <c r="K167" s="34">
        <f t="shared" si="64"/>
        <v>0</v>
      </c>
      <c r="L167" s="34">
        <f t="shared" si="64"/>
        <v>1</v>
      </c>
      <c r="M167" s="34">
        <f t="shared" si="64"/>
        <v>1</v>
      </c>
      <c r="N167" s="34">
        <f t="shared" si="64"/>
        <v>1</v>
      </c>
      <c r="O167" s="105">
        <f t="shared" si="64"/>
        <v>0</v>
      </c>
    </row>
    <row r="168" spans="1:36" s="40" customFormat="1" ht="25.5" x14ac:dyDescent="0.2">
      <c r="A168" s="38" t="s">
        <v>112</v>
      </c>
      <c r="B168" s="66">
        <f>B160+B161+B162+B163+B164+B165+B166+B167</f>
        <v>7</v>
      </c>
      <c r="C168" s="39">
        <v>8</v>
      </c>
      <c r="D168" s="39">
        <f t="shared" si="57"/>
        <v>5.7363859180035659</v>
      </c>
      <c r="E168" s="39">
        <f>E160+E161+E162+E163+E164+E165+E166+E167</f>
        <v>4.4477941176470583</v>
      </c>
      <c r="F168" s="39">
        <f t="shared" ref="F168:O168" si="65">F160+F161+F162+F163+F164+F165+F166+F167</f>
        <v>6.3568627450980388</v>
      </c>
      <c r="G168" s="39">
        <f t="shared" si="65"/>
        <v>5.0604166666666668</v>
      </c>
      <c r="H168" s="39">
        <f t="shared" si="65"/>
        <v>5.9224264705882357</v>
      </c>
      <c r="I168" s="39">
        <f t="shared" si="65"/>
        <v>5.7062499999999998</v>
      </c>
      <c r="J168" s="39">
        <f t="shared" si="65"/>
        <v>6.2205882352941178</v>
      </c>
      <c r="K168" s="39">
        <f t="shared" si="65"/>
        <v>7.3208333333333329</v>
      </c>
      <c r="L168" s="39">
        <f t="shared" si="65"/>
        <v>5.8208333333333329</v>
      </c>
      <c r="M168" s="39">
        <f t="shared" si="65"/>
        <v>6.1687500000000002</v>
      </c>
      <c r="N168" s="39">
        <f t="shared" si="65"/>
        <v>5.7022058823529411</v>
      </c>
      <c r="O168" s="107">
        <f t="shared" si="65"/>
        <v>4.37328431372549</v>
      </c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  <c r="AJ168" s="124"/>
    </row>
    <row r="169" spans="1:36" x14ac:dyDescent="0.2">
      <c r="A169" s="144" t="s">
        <v>186</v>
      </c>
      <c r="B169" s="65">
        <v>1</v>
      </c>
      <c r="C169" s="34"/>
      <c r="D169" s="36">
        <f t="shared" si="57"/>
        <v>1</v>
      </c>
      <c r="E169" s="34">
        <f>E56</f>
        <v>1</v>
      </c>
      <c r="F169" s="34">
        <f t="shared" ref="F169:O169" si="66">F56</f>
        <v>1</v>
      </c>
      <c r="G169" s="34">
        <f t="shared" si="66"/>
        <v>1</v>
      </c>
      <c r="H169" s="34">
        <f t="shared" si="66"/>
        <v>1</v>
      </c>
      <c r="I169" s="34">
        <f t="shared" si="66"/>
        <v>1</v>
      </c>
      <c r="J169" s="34">
        <f t="shared" si="66"/>
        <v>1</v>
      </c>
      <c r="K169" s="34">
        <f t="shared" si="66"/>
        <v>1</v>
      </c>
      <c r="L169" s="34">
        <f t="shared" si="66"/>
        <v>1</v>
      </c>
      <c r="M169" s="34">
        <f t="shared" si="66"/>
        <v>1</v>
      </c>
      <c r="N169" s="34">
        <f t="shared" si="66"/>
        <v>1</v>
      </c>
      <c r="O169" s="105">
        <f t="shared" si="66"/>
        <v>1</v>
      </c>
    </row>
    <row r="170" spans="1:36" x14ac:dyDescent="0.2">
      <c r="A170" s="144" t="s">
        <v>195</v>
      </c>
      <c r="B170" s="65">
        <v>1</v>
      </c>
      <c r="C170" s="34"/>
      <c r="D170" s="36">
        <f t="shared" si="57"/>
        <v>1</v>
      </c>
      <c r="E170" s="34">
        <f>E96</f>
        <v>1</v>
      </c>
      <c r="F170" s="34">
        <f t="shared" ref="F170:O170" si="67">F96</f>
        <v>1</v>
      </c>
      <c r="G170" s="34">
        <f t="shared" si="67"/>
        <v>1</v>
      </c>
      <c r="H170" s="34">
        <f t="shared" si="67"/>
        <v>1</v>
      </c>
      <c r="I170" s="34">
        <f t="shared" si="67"/>
        <v>1</v>
      </c>
      <c r="J170" s="34">
        <f t="shared" si="67"/>
        <v>1</v>
      </c>
      <c r="K170" s="34">
        <f t="shared" si="67"/>
        <v>1</v>
      </c>
      <c r="L170" s="34">
        <f t="shared" si="67"/>
        <v>1</v>
      </c>
      <c r="M170" s="34">
        <f t="shared" si="67"/>
        <v>1</v>
      </c>
      <c r="N170" s="34">
        <f t="shared" si="67"/>
        <v>1</v>
      </c>
      <c r="O170" s="105">
        <f t="shared" si="67"/>
        <v>1</v>
      </c>
    </row>
    <row r="171" spans="1:36" x14ac:dyDescent="0.2">
      <c r="A171" s="144" t="s">
        <v>196</v>
      </c>
      <c r="B171" s="65">
        <v>2</v>
      </c>
      <c r="C171" s="34"/>
      <c r="D171" s="36">
        <f t="shared" si="57"/>
        <v>2</v>
      </c>
      <c r="E171" s="34">
        <f>E98</f>
        <v>2</v>
      </c>
      <c r="F171" s="34">
        <f t="shared" ref="F171:O171" si="68">F98</f>
        <v>2</v>
      </c>
      <c r="G171" s="34">
        <f t="shared" si="68"/>
        <v>2</v>
      </c>
      <c r="H171" s="34">
        <f t="shared" si="68"/>
        <v>2</v>
      </c>
      <c r="I171" s="34">
        <f t="shared" si="68"/>
        <v>2</v>
      </c>
      <c r="J171" s="34">
        <f t="shared" si="68"/>
        <v>2</v>
      </c>
      <c r="K171" s="34">
        <f t="shared" si="68"/>
        <v>2</v>
      </c>
      <c r="L171" s="34">
        <f t="shared" si="68"/>
        <v>2</v>
      </c>
      <c r="M171" s="34">
        <f t="shared" si="68"/>
        <v>2</v>
      </c>
      <c r="N171" s="34">
        <f t="shared" si="68"/>
        <v>2</v>
      </c>
      <c r="O171" s="105">
        <f t="shared" si="68"/>
        <v>2</v>
      </c>
    </row>
    <row r="172" spans="1:36" x14ac:dyDescent="0.2">
      <c r="A172" s="144" t="s">
        <v>197</v>
      </c>
      <c r="B172" s="65">
        <v>1.5</v>
      </c>
      <c r="C172" s="34"/>
      <c r="D172" s="36">
        <f t="shared" si="57"/>
        <v>1.5</v>
      </c>
      <c r="E172" s="34">
        <f>E100</f>
        <v>1.5</v>
      </c>
      <c r="F172" s="34">
        <f t="shared" ref="F172:O172" si="69">F100</f>
        <v>1.5</v>
      </c>
      <c r="G172" s="34">
        <f t="shared" si="69"/>
        <v>1.5</v>
      </c>
      <c r="H172" s="34">
        <f t="shared" si="69"/>
        <v>1.5</v>
      </c>
      <c r="I172" s="34">
        <f t="shared" si="69"/>
        <v>1.5</v>
      </c>
      <c r="J172" s="34">
        <f t="shared" si="69"/>
        <v>1.5</v>
      </c>
      <c r="K172" s="34">
        <f t="shared" si="69"/>
        <v>1.5</v>
      </c>
      <c r="L172" s="34">
        <f t="shared" si="69"/>
        <v>1.5</v>
      </c>
      <c r="M172" s="34">
        <f t="shared" si="69"/>
        <v>1.5</v>
      </c>
      <c r="N172" s="34">
        <f t="shared" si="69"/>
        <v>1.5</v>
      </c>
      <c r="O172" s="105">
        <f t="shared" si="69"/>
        <v>1.5</v>
      </c>
    </row>
    <row r="173" spans="1:36" x14ac:dyDescent="0.2">
      <c r="A173" s="144" t="s">
        <v>187</v>
      </c>
      <c r="B173" s="65">
        <v>2.5</v>
      </c>
      <c r="C173" s="34"/>
      <c r="D173" s="36">
        <f t="shared" si="57"/>
        <v>2.5</v>
      </c>
      <c r="E173" s="34">
        <f>E58</f>
        <v>2.5</v>
      </c>
      <c r="F173" s="34">
        <f t="shared" ref="F173:O173" si="70">F58</f>
        <v>2.5</v>
      </c>
      <c r="G173" s="34">
        <f t="shared" si="70"/>
        <v>2.5</v>
      </c>
      <c r="H173" s="34">
        <f t="shared" si="70"/>
        <v>2.5</v>
      </c>
      <c r="I173" s="34">
        <f t="shared" si="70"/>
        <v>2.5</v>
      </c>
      <c r="J173" s="34">
        <f t="shared" si="70"/>
        <v>2.5</v>
      </c>
      <c r="K173" s="34">
        <f t="shared" si="70"/>
        <v>2.5</v>
      </c>
      <c r="L173" s="34">
        <f t="shared" si="70"/>
        <v>2.5</v>
      </c>
      <c r="M173" s="34">
        <f t="shared" si="70"/>
        <v>2.5</v>
      </c>
      <c r="N173" s="34">
        <f t="shared" si="70"/>
        <v>2.5</v>
      </c>
      <c r="O173" s="105">
        <f t="shared" si="70"/>
        <v>2.5</v>
      </c>
    </row>
    <row r="174" spans="1:36" s="40" customFormat="1" ht="25.5" x14ac:dyDescent="0.2">
      <c r="A174" s="38" t="s">
        <v>113</v>
      </c>
      <c r="B174" s="66">
        <f>SUM(B169:B173)</f>
        <v>8</v>
      </c>
      <c r="C174" s="39">
        <v>5</v>
      </c>
      <c r="D174" s="39">
        <f t="shared" si="57"/>
        <v>8</v>
      </c>
      <c r="E174" s="39">
        <f>E169+E170+E171+E172+E173</f>
        <v>8</v>
      </c>
      <c r="F174" s="39">
        <f t="shared" ref="F174:O174" si="71">F169+F170+F171+F172+F173</f>
        <v>8</v>
      </c>
      <c r="G174" s="39">
        <f t="shared" si="71"/>
        <v>8</v>
      </c>
      <c r="H174" s="39">
        <f t="shared" si="71"/>
        <v>8</v>
      </c>
      <c r="I174" s="39">
        <f t="shared" si="71"/>
        <v>8</v>
      </c>
      <c r="J174" s="39">
        <f t="shared" si="71"/>
        <v>8</v>
      </c>
      <c r="K174" s="39">
        <f t="shared" si="71"/>
        <v>8</v>
      </c>
      <c r="L174" s="39">
        <f t="shared" si="71"/>
        <v>8</v>
      </c>
      <c r="M174" s="39">
        <f t="shared" si="71"/>
        <v>8</v>
      </c>
      <c r="N174" s="39">
        <f t="shared" si="71"/>
        <v>8</v>
      </c>
      <c r="O174" s="107">
        <f t="shared" si="71"/>
        <v>8</v>
      </c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</row>
    <row r="175" spans="1:36" x14ac:dyDescent="0.2">
      <c r="A175" s="144" t="s">
        <v>178</v>
      </c>
      <c r="B175" s="65">
        <v>1.2</v>
      </c>
      <c r="C175" s="34"/>
      <c r="D175" s="36">
        <f t="shared" si="57"/>
        <v>0.67878787878787861</v>
      </c>
      <c r="E175" s="34">
        <f>E21</f>
        <v>0</v>
      </c>
      <c r="F175" s="34">
        <f t="shared" ref="F175:O175" si="72">F21</f>
        <v>0.44444444444444442</v>
      </c>
      <c r="G175" s="34">
        <f t="shared" si="72"/>
        <v>0.8</v>
      </c>
      <c r="H175" s="34">
        <f t="shared" si="72"/>
        <v>1.0666666666666667</v>
      </c>
      <c r="I175" s="34">
        <f t="shared" si="72"/>
        <v>0.84444444444444433</v>
      </c>
      <c r="J175" s="34">
        <f t="shared" si="72"/>
        <v>0.35555555555555546</v>
      </c>
      <c r="K175" s="34">
        <f t="shared" si="72"/>
        <v>1.2</v>
      </c>
      <c r="L175" s="34">
        <f t="shared" si="72"/>
        <v>0.84444444444444433</v>
      </c>
      <c r="M175" s="34">
        <f t="shared" si="72"/>
        <v>0.75555555555555554</v>
      </c>
      <c r="N175" s="34">
        <f t="shared" si="72"/>
        <v>0.22222222222222213</v>
      </c>
      <c r="O175" s="105">
        <f t="shared" si="72"/>
        <v>0.93333333333333313</v>
      </c>
    </row>
    <row r="176" spans="1:36" x14ac:dyDescent="0.2">
      <c r="A176" s="144" t="s">
        <v>198</v>
      </c>
      <c r="B176" s="65">
        <v>0.6</v>
      </c>
      <c r="C176" s="34"/>
      <c r="D176" s="36">
        <f t="shared" si="57"/>
        <v>0.59999999999999987</v>
      </c>
      <c r="E176" s="34">
        <f>E107</f>
        <v>0.6</v>
      </c>
      <c r="F176" s="34">
        <f t="shared" ref="F176:O176" si="73">F107</f>
        <v>0.6</v>
      </c>
      <c r="G176" s="34">
        <f t="shared" si="73"/>
        <v>0.6</v>
      </c>
      <c r="H176" s="34">
        <f t="shared" si="73"/>
        <v>0.6</v>
      </c>
      <c r="I176" s="34">
        <f t="shared" si="73"/>
        <v>0.6</v>
      </c>
      <c r="J176" s="34">
        <f t="shared" si="73"/>
        <v>0.6</v>
      </c>
      <c r="K176" s="34">
        <f t="shared" si="73"/>
        <v>0.6</v>
      </c>
      <c r="L176" s="34">
        <f t="shared" si="73"/>
        <v>0.6</v>
      </c>
      <c r="M176" s="34">
        <f t="shared" si="73"/>
        <v>0.6</v>
      </c>
      <c r="N176" s="34">
        <f t="shared" si="73"/>
        <v>0.6</v>
      </c>
      <c r="O176" s="105">
        <f t="shared" si="73"/>
        <v>0.6</v>
      </c>
    </row>
    <row r="177" spans="1:36" x14ac:dyDescent="0.2">
      <c r="A177" s="144" t="s">
        <v>199</v>
      </c>
      <c r="B177" s="65">
        <v>0.85</v>
      </c>
      <c r="C177" s="34"/>
      <c r="D177" s="36">
        <f t="shared" si="57"/>
        <v>0.84999999999999976</v>
      </c>
      <c r="E177" s="34">
        <f>E109</f>
        <v>0.85</v>
      </c>
      <c r="F177" s="34">
        <f t="shared" ref="F177:O177" si="74">F109</f>
        <v>0.85</v>
      </c>
      <c r="G177" s="34">
        <f t="shared" si="74"/>
        <v>0.85</v>
      </c>
      <c r="H177" s="34">
        <f t="shared" si="74"/>
        <v>0.85</v>
      </c>
      <c r="I177" s="34">
        <f t="shared" si="74"/>
        <v>0.85</v>
      </c>
      <c r="J177" s="34">
        <f t="shared" si="74"/>
        <v>0.85</v>
      </c>
      <c r="K177" s="34">
        <f t="shared" si="74"/>
        <v>0.85</v>
      </c>
      <c r="L177" s="34">
        <f t="shared" si="74"/>
        <v>0.85</v>
      </c>
      <c r="M177" s="34">
        <f t="shared" si="74"/>
        <v>0.85</v>
      </c>
      <c r="N177" s="34">
        <f t="shared" si="74"/>
        <v>0.85</v>
      </c>
      <c r="O177" s="105">
        <f t="shared" si="74"/>
        <v>0.85</v>
      </c>
    </row>
    <row r="178" spans="1:36" x14ac:dyDescent="0.2">
      <c r="A178" s="144" t="s">
        <v>200</v>
      </c>
      <c r="B178" s="65">
        <v>1.35</v>
      </c>
      <c r="C178" s="34"/>
      <c r="D178" s="36">
        <f t="shared" si="57"/>
        <v>1.3499999999999999</v>
      </c>
      <c r="E178" s="34">
        <f>E111</f>
        <v>1.35</v>
      </c>
      <c r="F178" s="34">
        <f t="shared" ref="F178:O178" si="75">F111</f>
        <v>1.35</v>
      </c>
      <c r="G178" s="34">
        <f t="shared" si="75"/>
        <v>1.35</v>
      </c>
      <c r="H178" s="34">
        <f t="shared" si="75"/>
        <v>1.35</v>
      </c>
      <c r="I178" s="34">
        <f t="shared" si="75"/>
        <v>1.35</v>
      </c>
      <c r="J178" s="34">
        <f t="shared" si="75"/>
        <v>1.35</v>
      </c>
      <c r="K178" s="34">
        <f t="shared" si="75"/>
        <v>1.35</v>
      </c>
      <c r="L178" s="34">
        <f t="shared" si="75"/>
        <v>1.35</v>
      </c>
      <c r="M178" s="34">
        <f t="shared" si="75"/>
        <v>1.35</v>
      </c>
      <c r="N178" s="34">
        <f t="shared" si="75"/>
        <v>1.35</v>
      </c>
      <c r="O178" s="105">
        <f t="shared" si="75"/>
        <v>1.35</v>
      </c>
    </row>
    <row r="179" spans="1:36" x14ac:dyDescent="0.2">
      <c r="A179" s="144" t="s">
        <v>201</v>
      </c>
      <c r="B179" s="65">
        <v>1.6</v>
      </c>
      <c r="C179" s="34"/>
      <c r="D179" s="36">
        <f t="shared" si="57"/>
        <v>1.5999999999999999</v>
      </c>
      <c r="E179" s="34">
        <f>E113</f>
        <v>1.6</v>
      </c>
      <c r="F179" s="34">
        <f t="shared" ref="F179:O179" si="76">F113</f>
        <v>1.6</v>
      </c>
      <c r="G179" s="34">
        <f t="shared" si="76"/>
        <v>1.6</v>
      </c>
      <c r="H179" s="34">
        <f t="shared" si="76"/>
        <v>1.6</v>
      </c>
      <c r="I179" s="34">
        <f t="shared" si="76"/>
        <v>1.6</v>
      </c>
      <c r="J179" s="34">
        <f t="shared" si="76"/>
        <v>1.6</v>
      </c>
      <c r="K179" s="34">
        <f t="shared" si="76"/>
        <v>1.6</v>
      </c>
      <c r="L179" s="34">
        <f t="shared" si="76"/>
        <v>1.6</v>
      </c>
      <c r="M179" s="34">
        <f t="shared" si="76"/>
        <v>1.6</v>
      </c>
      <c r="N179" s="34">
        <f t="shared" si="76"/>
        <v>1.6</v>
      </c>
      <c r="O179" s="105">
        <f t="shared" si="76"/>
        <v>1.6</v>
      </c>
    </row>
    <row r="180" spans="1:36" s="40" customFormat="1" ht="25.5" x14ac:dyDescent="0.2">
      <c r="A180" s="38" t="s">
        <v>114</v>
      </c>
      <c r="B180" s="66">
        <f>SUM(B175:B179)</f>
        <v>5.6</v>
      </c>
      <c r="C180" s="39">
        <v>5</v>
      </c>
      <c r="D180" s="39">
        <f t="shared" si="57"/>
        <v>5.0787878787878791</v>
      </c>
      <c r="E180" s="39">
        <f>SUM(E175:E179)</f>
        <v>4.4000000000000004</v>
      </c>
      <c r="F180" s="39">
        <f t="shared" ref="F180:O180" si="77">SUM(F175:F179)</f>
        <v>4.844444444444445</v>
      </c>
      <c r="G180" s="39">
        <f t="shared" si="77"/>
        <v>5.2</v>
      </c>
      <c r="H180" s="39">
        <f t="shared" si="77"/>
        <v>5.4666666666666668</v>
      </c>
      <c r="I180" s="39">
        <f t="shared" si="77"/>
        <v>5.2444444444444445</v>
      </c>
      <c r="J180" s="39">
        <f t="shared" si="77"/>
        <v>4.7555555555555555</v>
      </c>
      <c r="K180" s="39">
        <f t="shared" si="77"/>
        <v>5.6</v>
      </c>
      <c r="L180" s="39">
        <f t="shared" si="77"/>
        <v>5.2444444444444445</v>
      </c>
      <c r="M180" s="39">
        <f t="shared" si="77"/>
        <v>5.1555555555555559</v>
      </c>
      <c r="N180" s="39">
        <f t="shared" si="77"/>
        <v>4.6222222222222218</v>
      </c>
      <c r="O180" s="107">
        <f t="shared" si="77"/>
        <v>5.3333333333333339</v>
      </c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/>
    </row>
    <row r="181" spans="1:36" x14ac:dyDescent="0.2">
      <c r="A181" s="144" t="s">
        <v>202</v>
      </c>
      <c r="B181" s="65">
        <v>1.7</v>
      </c>
      <c r="C181" s="34"/>
      <c r="D181" s="36">
        <f t="shared" si="57"/>
        <v>1.6999999999999995</v>
      </c>
      <c r="E181" s="34">
        <f>E120</f>
        <v>1.7</v>
      </c>
      <c r="F181" s="34">
        <f t="shared" ref="F181:O181" si="78">F120</f>
        <v>1.7</v>
      </c>
      <c r="G181" s="34">
        <f t="shared" si="78"/>
        <v>1.7</v>
      </c>
      <c r="H181" s="34">
        <f t="shared" si="78"/>
        <v>1.7</v>
      </c>
      <c r="I181" s="34">
        <f t="shared" si="78"/>
        <v>1.7</v>
      </c>
      <c r="J181" s="34">
        <f t="shared" si="78"/>
        <v>1.7</v>
      </c>
      <c r="K181" s="34">
        <f t="shared" si="78"/>
        <v>1.7</v>
      </c>
      <c r="L181" s="34">
        <f t="shared" si="78"/>
        <v>1.7</v>
      </c>
      <c r="M181" s="34">
        <f t="shared" si="78"/>
        <v>1.7</v>
      </c>
      <c r="N181" s="34">
        <f t="shared" si="78"/>
        <v>1.7</v>
      </c>
      <c r="O181" s="105">
        <f t="shared" si="78"/>
        <v>1.7</v>
      </c>
    </row>
    <row r="182" spans="1:36" x14ac:dyDescent="0.2">
      <c r="A182" s="144" t="s">
        <v>203</v>
      </c>
      <c r="B182" s="65">
        <v>1.3</v>
      </c>
      <c r="C182" s="34"/>
      <c r="D182" s="36">
        <f t="shared" si="57"/>
        <v>1.3000000000000003</v>
      </c>
      <c r="E182" s="34">
        <f>E122</f>
        <v>1.3</v>
      </c>
      <c r="F182" s="34">
        <f t="shared" ref="F182:O182" si="79">F122</f>
        <v>1.3</v>
      </c>
      <c r="G182" s="34">
        <f t="shared" si="79"/>
        <v>1.3</v>
      </c>
      <c r="H182" s="34">
        <f t="shared" si="79"/>
        <v>1.3</v>
      </c>
      <c r="I182" s="34">
        <f t="shared" si="79"/>
        <v>1.3</v>
      </c>
      <c r="J182" s="34">
        <f t="shared" si="79"/>
        <v>1.3</v>
      </c>
      <c r="K182" s="34">
        <f t="shared" si="79"/>
        <v>1.3</v>
      </c>
      <c r="L182" s="34">
        <f t="shared" si="79"/>
        <v>1.3</v>
      </c>
      <c r="M182" s="34">
        <f t="shared" si="79"/>
        <v>1.3</v>
      </c>
      <c r="N182" s="34">
        <f t="shared" si="79"/>
        <v>1.3</v>
      </c>
      <c r="O182" s="105">
        <f t="shared" si="79"/>
        <v>1.3</v>
      </c>
    </row>
    <row r="183" spans="1:36" x14ac:dyDescent="0.2">
      <c r="A183" s="144" t="s">
        <v>204</v>
      </c>
      <c r="B183" s="65">
        <v>1.8</v>
      </c>
      <c r="C183" s="34"/>
      <c r="D183" s="36">
        <f t="shared" si="57"/>
        <v>1.8000000000000005</v>
      </c>
      <c r="E183" s="34">
        <f>E124</f>
        <v>1.8</v>
      </c>
      <c r="F183" s="34">
        <f t="shared" ref="F183:O183" si="80">F124</f>
        <v>1.8</v>
      </c>
      <c r="G183" s="34">
        <f t="shared" si="80"/>
        <v>1.8</v>
      </c>
      <c r="H183" s="34">
        <f t="shared" si="80"/>
        <v>1.8</v>
      </c>
      <c r="I183" s="34">
        <f t="shared" si="80"/>
        <v>1.8</v>
      </c>
      <c r="J183" s="34">
        <f t="shared" si="80"/>
        <v>1.8</v>
      </c>
      <c r="K183" s="34">
        <f t="shared" si="80"/>
        <v>1.8</v>
      </c>
      <c r="L183" s="34">
        <f t="shared" si="80"/>
        <v>1.8</v>
      </c>
      <c r="M183" s="34">
        <f t="shared" si="80"/>
        <v>1.8</v>
      </c>
      <c r="N183" s="34">
        <f t="shared" si="80"/>
        <v>1.8</v>
      </c>
      <c r="O183" s="105">
        <f t="shared" si="80"/>
        <v>1.8</v>
      </c>
    </row>
    <row r="184" spans="1:36" x14ac:dyDescent="0.2">
      <c r="A184" s="144" t="s">
        <v>179</v>
      </c>
      <c r="B184" s="65">
        <v>1.3</v>
      </c>
      <c r="C184" s="34"/>
      <c r="D184" s="36">
        <f t="shared" si="57"/>
        <v>1.3000000000000003</v>
      </c>
      <c r="E184" s="34">
        <f>E26</f>
        <v>1.3</v>
      </c>
      <c r="F184" s="34">
        <f t="shared" ref="F184:O184" si="81">F26</f>
        <v>1.3</v>
      </c>
      <c r="G184" s="34">
        <f t="shared" si="81"/>
        <v>1.3</v>
      </c>
      <c r="H184" s="34">
        <f t="shared" si="81"/>
        <v>1.3</v>
      </c>
      <c r="I184" s="34">
        <f t="shared" si="81"/>
        <v>1.3</v>
      </c>
      <c r="J184" s="34">
        <f t="shared" si="81"/>
        <v>1.3</v>
      </c>
      <c r="K184" s="34">
        <f t="shared" si="81"/>
        <v>1.3</v>
      </c>
      <c r="L184" s="34">
        <f t="shared" si="81"/>
        <v>1.3</v>
      </c>
      <c r="M184" s="34">
        <f t="shared" si="81"/>
        <v>1.3</v>
      </c>
      <c r="N184" s="34">
        <f t="shared" si="81"/>
        <v>1.3</v>
      </c>
      <c r="O184" s="105">
        <f t="shared" si="81"/>
        <v>1.3</v>
      </c>
    </row>
    <row r="185" spans="1:36" x14ac:dyDescent="0.2">
      <c r="A185" s="144" t="s">
        <v>205</v>
      </c>
      <c r="B185" s="65">
        <v>1.8</v>
      </c>
      <c r="C185" s="34"/>
      <c r="D185" s="36">
        <f t="shared" si="57"/>
        <v>1.8000000000000005</v>
      </c>
      <c r="E185" s="34">
        <f>E126</f>
        <v>1.8</v>
      </c>
      <c r="F185" s="34">
        <f t="shared" ref="F185:O185" si="82">F126</f>
        <v>1.8</v>
      </c>
      <c r="G185" s="34">
        <f t="shared" si="82"/>
        <v>1.8</v>
      </c>
      <c r="H185" s="34">
        <f t="shared" si="82"/>
        <v>1.8</v>
      </c>
      <c r="I185" s="34">
        <f t="shared" si="82"/>
        <v>1.8</v>
      </c>
      <c r="J185" s="34">
        <f t="shared" si="82"/>
        <v>1.8</v>
      </c>
      <c r="K185" s="34">
        <f t="shared" si="82"/>
        <v>1.8</v>
      </c>
      <c r="L185" s="34">
        <f t="shared" si="82"/>
        <v>1.8</v>
      </c>
      <c r="M185" s="34">
        <f t="shared" si="82"/>
        <v>1.8</v>
      </c>
      <c r="N185" s="34">
        <f t="shared" si="82"/>
        <v>1.8</v>
      </c>
      <c r="O185" s="105">
        <f t="shared" si="82"/>
        <v>1.8</v>
      </c>
    </row>
    <row r="186" spans="1:36" x14ac:dyDescent="0.2">
      <c r="A186" s="144" t="s">
        <v>180</v>
      </c>
      <c r="B186" s="65">
        <v>1.3</v>
      </c>
      <c r="C186" s="34"/>
      <c r="D186" s="36">
        <f t="shared" si="57"/>
        <v>1.0385674931129478</v>
      </c>
      <c r="E186" s="34">
        <f>E29</f>
        <v>1.3</v>
      </c>
      <c r="F186" s="34">
        <f t="shared" ref="F186:O186" si="83">F29</f>
        <v>1.3</v>
      </c>
      <c r="G186" s="34">
        <f t="shared" si="83"/>
        <v>1.3</v>
      </c>
      <c r="H186" s="34">
        <f t="shared" si="83"/>
        <v>1.3</v>
      </c>
      <c r="I186" s="34">
        <f t="shared" si="83"/>
        <v>0.98484848484848497</v>
      </c>
      <c r="J186" s="34">
        <f t="shared" si="83"/>
        <v>0.98484848484848497</v>
      </c>
      <c r="K186" s="34">
        <f t="shared" si="83"/>
        <v>0</v>
      </c>
      <c r="L186" s="34">
        <f t="shared" si="83"/>
        <v>0.98484848484848497</v>
      </c>
      <c r="M186" s="34">
        <f t="shared" si="83"/>
        <v>1.3</v>
      </c>
      <c r="N186" s="34">
        <f t="shared" si="83"/>
        <v>0.98484848484848497</v>
      </c>
      <c r="O186" s="105">
        <f t="shared" si="83"/>
        <v>0.98484848484848497</v>
      </c>
    </row>
    <row r="187" spans="1:36" x14ac:dyDescent="0.2">
      <c r="A187" s="144" t="s">
        <v>206</v>
      </c>
      <c r="B187" s="65">
        <v>0.8</v>
      </c>
      <c r="C187" s="34"/>
      <c r="D187" s="36">
        <f t="shared" si="57"/>
        <v>0.79999999999999993</v>
      </c>
      <c r="E187" s="34">
        <f>E128</f>
        <v>0.8</v>
      </c>
      <c r="F187" s="34">
        <f t="shared" ref="F187:O187" si="84">F128</f>
        <v>0.8</v>
      </c>
      <c r="G187" s="34">
        <f t="shared" si="84"/>
        <v>0.8</v>
      </c>
      <c r="H187" s="34">
        <f t="shared" si="84"/>
        <v>0.8</v>
      </c>
      <c r="I187" s="34">
        <f t="shared" si="84"/>
        <v>0.8</v>
      </c>
      <c r="J187" s="34">
        <f t="shared" si="84"/>
        <v>0.8</v>
      </c>
      <c r="K187" s="34">
        <f t="shared" si="84"/>
        <v>0.8</v>
      </c>
      <c r="L187" s="34">
        <f t="shared" si="84"/>
        <v>0.8</v>
      </c>
      <c r="M187" s="34">
        <f t="shared" si="84"/>
        <v>0.8</v>
      </c>
      <c r="N187" s="34">
        <f t="shared" si="84"/>
        <v>0.8</v>
      </c>
      <c r="O187" s="105">
        <f t="shared" si="84"/>
        <v>0.8</v>
      </c>
    </row>
    <row r="188" spans="1:36" s="40" customFormat="1" ht="25.5" x14ac:dyDescent="0.2">
      <c r="A188" s="38" t="s">
        <v>115</v>
      </c>
      <c r="B188" s="66">
        <f>SUM(B181:B187)</f>
        <v>10</v>
      </c>
      <c r="C188" s="39">
        <v>7</v>
      </c>
      <c r="D188" s="39">
        <f t="shared" si="57"/>
        <v>9.7385674931129493</v>
      </c>
      <c r="E188" s="39">
        <f>SUM(E181:E187)</f>
        <v>10</v>
      </c>
      <c r="F188" s="39">
        <f t="shared" ref="F188:O188" si="85">SUM(F181:F187)</f>
        <v>10</v>
      </c>
      <c r="G188" s="39">
        <f t="shared" si="85"/>
        <v>10</v>
      </c>
      <c r="H188" s="39">
        <f t="shared" si="85"/>
        <v>10</v>
      </c>
      <c r="I188" s="39">
        <f t="shared" si="85"/>
        <v>9.6848484848484855</v>
      </c>
      <c r="J188" s="39">
        <f t="shared" si="85"/>
        <v>9.6848484848484855</v>
      </c>
      <c r="K188" s="39">
        <f t="shared" si="85"/>
        <v>8.6999999999999993</v>
      </c>
      <c r="L188" s="39">
        <f t="shared" si="85"/>
        <v>9.6848484848484855</v>
      </c>
      <c r="M188" s="39">
        <f t="shared" si="85"/>
        <v>10</v>
      </c>
      <c r="N188" s="39">
        <f t="shared" si="85"/>
        <v>9.6848484848484855</v>
      </c>
      <c r="O188" s="107">
        <f t="shared" si="85"/>
        <v>9.6848484848484855</v>
      </c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</row>
    <row r="189" spans="1:36" s="31" customFormat="1" ht="24" customHeight="1" x14ac:dyDescent="0.2">
      <c r="A189" s="41" t="s">
        <v>116</v>
      </c>
      <c r="B189" s="66"/>
      <c r="C189" s="42"/>
      <c r="D189" s="42"/>
      <c r="E189" s="42">
        <f>E159+E168+E174+E180+E188</f>
        <v>36.763863481808905</v>
      </c>
      <c r="F189" s="42">
        <f t="shared" ref="F189:O189" si="86">F159+F168+F174+F180+F188</f>
        <v>37.620233696561471</v>
      </c>
      <c r="G189" s="42">
        <f t="shared" si="86"/>
        <v>35.664380333058077</v>
      </c>
      <c r="H189" s="42">
        <f t="shared" si="86"/>
        <v>38.223378851540616</v>
      </c>
      <c r="I189" s="42">
        <f t="shared" si="86"/>
        <v>34.241257215007217</v>
      </c>
      <c r="J189" s="42">
        <f t="shared" si="86"/>
        <v>35.36573216009122</v>
      </c>
      <c r="K189" s="42">
        <f t="shared" si="86"/>
        <v>37.161444398568676</v>
      </c>
      <c r="L189" s="42">
        <f t="shared" si="86"/>
        <v>37.492454916631218</v>
      </c>
      <c r="M189" s="42">
        <f t="shared" si="86"/>
        <v>37.269210592714927</v>
      </c>
      <c r="N189" s="42">
        <f t="shared" si="86"/>
        <v>37.256543311141236</v>
      </c>
      <c r="O189" s="108">
        <f t="shared" si="86"/>
        <v>35.376470260726471</v>
      </c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</row>
    <row r="190" spans="1:36" x14ac:dyDescent="0.2">
      <c r="A190" s="33"/>
      <c r="B190" s="65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105"/>
    </row>
    <row r="191" spans="1:36" x14ac:dyDescent="0.2">
      <c r="A191" s="33"/>
      <c r="B191" s="65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105"/>
    </row>
    <row r="192" spans="1:36" s="29" customFormat="1" x14ac:dyDescent="0.2">
      <c r="A192" s="163" t="s">
        <v>117</v>
      </c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5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</row>
    <row r="193" spans="1:36" s="84" customFormat="1" ht="25.5" x14ac:dyDescent="0.2">
      <c r="A193" s="35"/>
      <c r="B193" s="67"/>
      <c r="C193" s="35" t="s">
        <v>129</v>
      </c>
      <c r="D193" s="35"/>
      <c r="E193" s="35" t="s">
        <v>130</v>
      </c>
      <c r="F193" s="35" t="s">
        <v>131</v>
      </c>
      <c r="G193" s="35" t="s">
        <v>132</v>
      </c>
      <c r="H193" s="35" t="s">
        <v>133</v>
      </c>
      <c r="I193" s="35" t="s">
        <v>134</v>
      </c>
      <c r="J193" s="35" t="s">
        <v>135</v>
      </c>
      <c r="K193" s="35" t="s">
        <v>136</v>
      </c>
      <c r="L193" s="35" t="s">
        <v>137</v>
      </c>
      <c r="M193" s="35" t="s">
        <v>138</v>
      </c>
      <c r="N193" s="35" t="s">
        <v>139</v>
      </c>
      <c r="O193" s="109" t="s">
        <v>140</v>
      </c>
    </row>
    <row r="194" spans="1:36" s="29" customFormat="1" ht="25.5" x14ac:dyDescent="0.2">
      <c r="A194" s="51" t="s">
        <v>118</v>
      </c>
      <c r="B194" s="68">
        <f>B159</f>
        <v>9.9999999999999982</v>
      </c>
      <c r="C194" s="52">
        <f>C159</f>
        <v>6</v>
      </c>
      <c r="D194" s="52">
        <f>(E194+F194+G194+H194+I194+J194+K194+L194+M194+N194+O194)/11</f>
        <v>5.1547031003678407</v>
      </c>
      <c r="E194" s="52">
        <f>E7+E40+E78</f>
        <v>5.9618497109826585</v>
      </c>
      <c r="F194" s="52">
        <f t="shared" ref="F194:O194" si="87">F7+F40+F78</f>
        <v>5.3047068538398019</v>
      </c>
      <c r="G194" s="52">
        <f t="shared" si="87"/>
        <v>4.905697770437655</v>
      </c>
      <c r="H194" s="52">
        <f t="shared" si="87"/>
        <v>5.5142857142857142</v>
      </c>
      <c r="I194" s="52">
        <f t="shared" si="87"/>
        <v>4.0857142857142854</v>
      </c>
      <c r="J194" s="52">
        <f t="shared" si="87"/>
        <v>4.5930635838150291</v>
      </c>
      <c r="K194" s="52">
        <f t="shared" si="87"/>
        <v>4.9496284062758047</v>
      </c>
      <c r="L194" s="52">
        <f t="shared" si="87"/>
        <v>5.4620974401321227</v>
      </c>
      <c r="M194" s="52">
        <f t="shared" si="87"/>
        <v>5.1308009909165975</v>
      </c>
      <c r="N194" s="52">
        <f t="shared" si="87"/>
        <v>5.6604459124690338</v>
      </c>
      <c r="O194" s="110">
        <f t="shared" si="87"/>
        <v>5.1334434351775391</v>
      </c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</row>
    <row r="195" spans="1:36" ht="18.75" customHeight="1" x14ac:dyDescent="0.2">
      <c r="A195" s="158" t="s">
        <v>119</v>
      </c>
      <c r="B195" s="159"/>
      <c r="C195" s="34"/>
      <c r="D195" s="36"/>
      <c r="E195" s="34">
        <f>E159</f>
        <v>9.9160693641618476</v>
      </c>
      <c r="F195" s="34">
        <f t="shared" ref="F195:O195" si="88">F159</f>
        <v>8.4189265070189911</v>
      </c>
      <c r="G195" s="34">
        <f>G159</f>
        <v>7.4039636663914123</v>
      </c>
      <c r="H195" s="34">
        <f t="shared" si="88"/>
        <v>8.8342857142857145</v>
      </c>
      <c r="I195" s="34">
        <f t="shared" si="88"/>
        <v>5.6057142857142859</v>
      </c>
      <c r="J195" s="34">
        <f t="shared" si="88"/>
        <v>6.7047398843930637</v>
      </c>
      <c r="K195" s="34">
        <f t="shared" si="88"/>
        <v>7.5406110652353435</v>
      </c>
      <c r="L195" s="34">
        <f t="shared" si="88"/>
        <v>8.7423286540049556</v>
      </c>
      <c r="M195" s="34">
        <f t="shared" si="88"/>
        <v>7.9449050371593728</v>
      </c>
      <c r="N195" s="34">
        <f t="shared" si="88"/>
        <v>9.2472667217175868</v>
      </c>
      <c r="O195" s="105">
        <f t="shared" si="88"/>
        <v>7.985004128819158</v>
      </c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</row>
    <row r="196" spans="1:36" s="29" customFormat="1" ht="25.5" x14ac:dyDescent="0.2">
      <c r="A196" s="35" t="s">
        <v>112</v>
      </c>
      <c r="B196" s="66">
        <f>B168</f>
        <v>7</v>
      </c>
      <c r="C196" s="36">
        <f>C168</f>
        <v>8</v>
      </c>
      <c r="D196" s="36">
        <f t="shared" ref="D196:D202" si="89">(E196+F196+G196+H196+I196+J196+K196+L196+M196+N196+O196)/11</f>
        <v>6.5420677361853823</v>
      </c>
      <c r="E196" s="36">
        <f>E15+E44+E46+E51+E90+E48</f>
        <v>5.3477941176470587</v>
      </c>
      <c r="F196" s="36">
        <f t="shared" ref="F196:O196" si="90">F15+F44+F46+F51+F90+F48</f>
        <v>7.244362745098039</v>
      </c>
      <c r="G196" s="36">
        <f t="shared" si="90"/>
        <v>5.5791666666666666</v>
      </c>
      <c r="H196" s="36">
        <f t="shared" si="90"/>
        <v>6.9036764705882359</v>
      </c>
      <c r="I196" s="36">
        <f t="shared" si="90"/>
        <v>6.4124999999999996</v>
      </c>
      <c r="J196" s="36">
        <f t="shared" si="90"/>
        <v>7.2205882352941178</v>
      </c>
      <c r="K196" s="36">
        <f t="shared" si="90"/>
        <v>8.0583333333333336</v>
      </c>
      <c r="L196" s="36">
        <f t="shared" si="90"/>
        <v>6.4958333333333336</v>
      </c>
      <c r="M196" s="36">
        <f t="shared" si="90"/>
        <v>7.15</v>
      </c>
      <c r="N196" s="36">
        <f t="shared" si="90"/>
        <v>6.2022058823529411</v>
      </c>
      <c r="O196" s="36">
        <f t="shared" si="90"/>
        <v>5.3482843137254896</v>
      </c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</row>
    <row r="197" spans="1:36" x14ac:dyDescent="0.2">
      <c r="A197" s="158" t="s">
        <v>120</v>
      </c>
      <c r="B197" s="159"/>
      <c r="C197" s="34"/>
      <c r="D197" s="36"/>
      <c r="E197" s="34">
        <f>E168</f>
        <v>4.4477941176470583</v>
      </c>
      <c r="F197" s="34">
        <f t="shared" ref="F197:O197" si="91">F168</f>
        <v>6.3568627450980388</v>
      </c>
      <c r="G197" s="34">
        <f t="shared" si="91"/>
        <v>5.0604166666666668</v>
      </c>
      <c r="H197" s="34">
        <f t="shared" si="91"/>
        <v>5.9224264705882357</v>
      </c>
      <c r="I197" s="34">
        <f t="shared" si="91"/>
        <v>5.7062499999999998</v>
      </c>
      <c r="J197" s="34">
        <f t="shared" si="91"/>
        <v>6.2205882352941178</v>
      </c>
      <c r="K197" s="34">
        <f t="shared" si="91"/>
        <v>7.3208333333333329</v>
      </c>
      <c r="L197" s="34">
        <f t="shared" si="91"/>
        <v>5.8208333333333329</v>
      </c>
      <c r="M197" s="34">
        <f t="shared" si="91"/>
        <v>6.1687500000000002</v>
      </c>
      <c r="N197" s="34">
        <f t="shared" si="91"/>
        <v>5.7022058823529411</v>
      </c>
      <c r="O197" s="105">
        <f t="shared" si="91"/>
        <v>4.37328431372549</v>
      </c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</row>
    <row r="198" spans="1:36" s="29" customFormat="1" ht="25.5" x14ac:dyDescent="0.2">
      <c r="A198" s="35" t="s">
        <v>121</v>
      </c>
      <c r="B198" s="66">
        <f>B174</f>
        <v>8</v>
      </c>
      <c r="C198" s="36">
        <f>C174</f>
        <v>5</v>
      </c>
      <c r="D198" s="36">
        <f t="shared" si="89"/>
        <v>5</v>
      </c>
      <c r="E198" s="36">
        <f t="shared" ref="E198:O198" si="92">E55+E57+E102</f>
        <v>5</v>
      </c>
      <c r="F198" s="36">
        <f t="shared" si="92"/>
        <v>5</v>
      </c>
      <c r="G198" s="36">
        <f t="shared" si="92"/>
        <v>5</v>
      </c>
      <c r="H198" s="36">
        <f t="shared" si="92"/>
        <v>5</v>
      </c>
      <c r="I198" s="36">
        <f t="shared" si="92"/>
        <v>5</v>
      </c>
      <c r="J198" s="36">
        <f t="shared" si="92"/>
        <v>5</v>
      </c>
      <c r="K198" s="36">
        <f t="shared" si="92"/>
        <v>5</v>
      </c>
      <c r="L198" s="36">
        <f t="shared" si="92"/>
        <v>5</v>
      </c>
      <c r="M198" s="36">
        <f t="shared" si="92"/>
        <v>5</v>
      </c>
      <c r="N198" s="36">
        <f t="shared" si="92"/>
        <v>5</v>
      </c>
      <c r="O198" s="111">
        <f t="shared" si="92"/>
        <v>5</v>
      </c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</row>
    <row r="199" spans="1:36" x14ac:dyDescent="0.2">
      <c r="A199" s="158" t="s">
        <v>122</v>
      </c>
      <c r="B199" s="159"/>
      <c r="C199" s="34"/>
      <c r="D199" s="36"/>
      <c r="E199" s="34">
        <f>E174</f>
        <v>8</v>
      </c>
      <c r="F199" s="34">
        <f t="shared" ref="F199:O199" si="93">F174</f>
        <v>8</v>
      </c>
      <c r="G199" s="34">
        <f t="shared" si="93"/>
        <v>8</v>
      </c>
      <c r="H199" s="34">
        <f t="shared" si="93"/>
        <v>8</v>
      </c>
      <c r="I199" s="34">
        <f t="shared" si="93"/>
        <v>8</v>
      </c>
      <c r="J199" s="34">
        <f t="shared" si="93"/>
        <v>8</v>
      </c>
      <c r="K199" s="34">
        <f t="shared" si="93"/>
        <v>8</v>
      </c>
      <c r="L199" s="34">
        <f t="shared" si="93"/>
        <v>8</v>
      </c>
      <c r="M199" s="34">
        <f t="shared" si="93"/>
        <v>8</v>
      </c>
      <c r="N199" s="34">
        <f t="shared" si="93"/>
        <v>8</v>
      </c>
      <c r="O199" s="105">
        <f t="shared" si="93"/>
        <v>8</v>
      </c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</row>
    <row r="200" spans="1:36" s="29" customFormat="1" ht="25.5" x14ac:dyDescent="0.2">
      <c r="A200" s="35" t="s">
        <v>114</v>
      </c>
      <c r="B200" s="66">
        <f>B180</f>
        <v>5.6</v>
      </c>
      <c r="C200" s="36">
        <f>C180</f>
        <v>5</v>
      </c>
      <c r="D200" s="36">
        <f t="shared" si="89"/>
        <v>4.5656565656565649</v>
      </c>
      <c r="E200" s="36">
        <f t="shared" ref="E200:O200" si="94">E20+E115</f>
        <v>4</v>
      </c>
      <c r="F200" s="36">
        <f t="shared" si="94"/>
        <v>4.3703703703703702</v>
      </c>
      <c r="G200" s="36">
        <f t="shared" si="94"/>
        <v>4.666666666666667</v>
      </c>
      <c r="H200" s="36">
        <f t="shared" si="94"/>
        <v>4.8888888888888893</v>
      </c>
      <c r="I200" s="36">
        <f t="shared" si="94"/>
        <v>4.7037037037037033</v>
      </c>
      <c r="J200" s="36">
        <f t="shared" si="94"/>
        <v>4.2962962962962958</v>
      </c>
      <c r="K200" s="36">
        <f t="shared" si="94"/>
        <v>5</v>
      </c>
      <c r="L200" s="36">
        <f t="shared" si="94"/>
        <v>4.7037037037037033</v>
      </c>
      <c r="M200" s="36">
        <f t="shared" si="94"/>
        <v>4.6296296296296298</v>
      </c>
      <c r="N200" s="36">
        <f t="shared" si="94"/>
        <v>4.1851851851851851</v>
      </c>
      <c r="O200" s="111">
        <f t="shared" si="94"/>
        <v>4.7777777777777777</v>
      </c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</row>
    <row r="201" spans="1:36" x14ac:dyDescent="0.2">
      <c r="A201" s="158" t="s">
        <v>123</v>
      </c>
      <c r="B201" s="159"/>
      <c r="C201" s="1"/>
      <c r="D201" s="36"/>
      <c r="E201" s="24">
        <f>E180</f>
        <v>4.4000000000000004</v>
      </c>
      <c r="F201" s="24">
        <f t="shared" ref="F201:O201" si="95">F180</f>
        <v>4.844444444444445</v>
      </c>
      <c r="G201" s="24">
        <f t="shared" si="95"/>
        <v>5.2</v>
      </c>
      <c r="H201" s="24">
        <f t="shared" si="95"/>
        <v>5.4666666666666668</v>
      </c>
      <c r="I201" s="24">
        <f t="shared" si="95"/>
        <v>5.2444444444444445</v>
      </c>
      <c r="J201" s="24">
        <f t="shared" si="95"/>
        <v>4.7555555555555555</v>
      </c>
      <c r="K201" s="24">
        <f t="shared" si="95"/>
        <v>5.6</v>
      </c>
      <c r="L201" s="24">
        <f t="shared" si="95"/>
        <v>5.2444444444444445</v>
      </c>
      <c r="M201" s="24">
        <f t="shared" si="95"/>
        <v>5.1555555555555559</v>
      </c>
      <c r="N201" s="24">
        <f t="shared" si="95"/>
        <v>4.6222222222222218</v>
      </c>
      <c r="O201" s="106">
        <f t="shared" si="95"/>
        <v>5.3333333333333339</v>
      </c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</row>
    <row r="202" spans="1:36" s="29" customFormat="1" ht="25.5" x14ac:dyDescent="0.2">
      <c r="A202" s="45" t="s">
        <v>115</v>
      </c>
      <c r="B202" s="69">
        <f>B188</f>
        <v>10</v>
      </c>
      <c r="C202" s="49">
        <f>C188</f>
        <v>7</v>
      </c>
      <c r="D202" s="36">
        <f t="shared" si="89"/>
        <v>6.7988980716253442</v>
      </c>
      <c r="E202" s="47">
        <f t="shared" ref="E202:O202" si="96">E25+E28+E130</f>
        <v>7</v>
      </c>
      <c r="F202" s="47">
        <f t="shared" si="96"/>
        <v>7</v>
      </c>
      <c r="G202" s="47">
        <f t="shared" si="96"/>
        <v>7</v>
      </c>
      <c r="H202" s="47">
        <f t="shared" si="96"/>
        <v>7</v>
      </c>
      <c r="I202" s="47">
        <f>I25+I28+I130</f>
        <v>6.7575757575757578</v>
      </c>
      <c r="J202" s="47">
        <f t="shared" si="96"/>
        <v>6.7575757575757578</v>
      </c>
      <c r="K202" s="47">
        <f t="shared" si="96"/>
        <v>6</v>
      </c>
      <c r="L202" s="47">
        <f t="shared" si="96"/>
        <v>6.7575757575757578</v>
      </c>
      <c r="M202" s="47">
        <f t="shared" si="96"/>
        <v>7</v>
      </c>
      <c r="N202" s="47">
        <f t="shared" si="96"/>
        <v>6.7575757575757578</v>
      </c>
      <c r="O202" s="112">
        <f t="shared" si="96"/>
        <v>6.7575757575757578</v>
      </c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</row>
    <row r="203" spans="1:36" x14ac:dyDescent="0.2">
      <c r="A203" s="158" t="s">
        <v>124</v>
      </c>
      <c r="B203" s="159"/>
      <c r="C203" s="1"/>
      <c r="D203" s="1"/>
      <c r="E203" s="24">
        <f>E188</f>
        <v>10</v>
      </c>
      <c r="F203" s="24">
        <f t="shared" ref="F203:O203" si="97">F188</f>
        <v>10</v>
      </c>
      <c r="G203" s="24">
        <f t="shared" si="97"/>
        <v>10</v>
      </c>
      <c r="H203" s="24">
        <f t="shared" si="97"/>
        <v>10</v>
      </c>
      <c r="I203" s="24">
        <f t="shared" si="97"/>
        <v>9.6848484848484855</v>
      </c>
      <c r="J203" s="24">
        <f t="shared" si="97"/>
        <v>9.6848484848484855</v>
      </c>
      <c r="K203" s="24">
        <f t="shared" si="97"/>
        <v>8.6999999999999993</v>
      </c>
      <c r="L203" s="24">
        <f t="shared" si="97"/>
        <v>9.6848484848484855</v>
      </c>
      <c r="M203" s="24">
        <f t="shared" si="97"/>
        <v>10</v>
      </c>
      <c r="N203" s="24">
        <f t="shared" si="97"/>
        <v>9.6848484848484855</v>
      </c>
      <c r="O203" s="106">
        <f t="shared" si="97"/>
        <v>9.6848484848484855</v>
      </c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</row>
    <row r="204" spans="1:36" x14ac:dyDescent="0.2">
      <c r="A204" s="22"/>
      <c r="B204" s="70"/>
      <c r="C204" s="1"/>
      <c r="D204" s="1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113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</row>
    <row r="205" spans="1:36" s="29" customFormat="1" x14ac:dyDescent="0.2">
      <c r="A205" s="43" t="s">
        <v>125</v>
      </c>
      <c r="B205" s="71">
        <f>B194+B196+B198+B200+B202</f>
        <v>40.6</v>
      </c>
      <c r="C205" s="46">
        <f>C194+C196+C198+C200+C202</f>
        <v>31</v>
      </c>
      <c r="D205" s="44"/>
      <c r="E205" s="47">
        <f>E194+E196+E198+E200+E202</f>
        <v>27.309643828629717</v>
      </c>
      <c r="F205" s="47">
        <f>F194+F196+F198+F200+F202</f>
        <v>28.919439969308211</v>
      </c>
      <c r="G205" s="47">
        <f>G194+G196+G198+G200+G202</f>
        <v>27.151531103770989</v>
      </c>
      <c r="H205" s="47">
        <f t="shared" ref="H205:O205" si="98">H194+H196+H198+H200+H202</f>
        <v>29.306851073762839</v>
      </c>
      <c r="I205" s="47">
        <f t="shared" si="98"/>
        <v>26.959493746993747</v>
      </c>
      <c r="J205" s="47">
        <f t="shared" si="98"/>
        <v>27.867523872981202</v>
      </c>
      <c r="K205" s="47">
        <f t="shared" si="98"/>
        <v>29.007961739609136</v>
      </c>
      <c r="L205" s="47">
        <f t="shared" si="98"/>
        <v>28.419210234744916</v>
      </c>
      <c r="M205" s="47">
        <f t="shared" si="98"/>
        <v>28.910430620546226</v>
      </c>
      <c r="N205" s="47">
        <f t="shared" si="98"/>
        <v>27.80541273758292</v>
      </c>
      <c r="O205" s="112">
        <f t="shared" si="98"/>
        <v>27.017081284256566</v>
      </c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</row>
    <row r="206" spans="1:36" s="29" customFormat="1" x14ac:dyDescent="0.2">
      <c r="A206" s="43" t="s">
        <v>126</v>
      </c>
      <c r="B206" s="71"/>
      <c r="C206" s="44"/>
      <c r="D206" s="44"/>
      <c r="E206" s="47">
        <f>E195+E197+E199+E201+E203</f>
        <v>36.763863481808905</v>
      </c>
      <c r="F206" s="47">
        <f t="shared" ref="F206:O206" si="99">F195+F197+F199+F201+F203</f>
        <v>37.620233696561471</v>
      </c>
      <c r="G206" s="47">
        <f t="shared" si="99"/>
        <v>35.664380333058077</v>
      </c>
      <c r="H206" s="47">
        <f t="shared" si="99"/>
        <v>38.223378851540616</v>
      </c>
      <c r="I206" s="47">
        <f t="shared" si="99"/>
        <v>34.241257215007217</v>
      </c>
      <c r="J206" s="47">
        <f t="shared" si="99"/>
        <v>35.36573216009122</v>
      </c>
      <c r="K206" s="47">
        <f t="shared" si="99"/>
        <v>37.161444398568676</v>
      </c>
      <c r="L206" s="47">
        <f t="shared" si="99"/>
        <v>37.492454916631218</v>
      </c>
      <c r="M206" s="47">
        <f t="shared" si="99"/>
        <v>37.269210592714927</v>
      </c>
      <c r="N206" s="47">
        <f t="shared" si="99"/>
        <v>37.256543311141236</v>
      </c>
      <c r="O206" s="112">
        <f t="shared" si="99"/>
        <v>35.376470260726471</v>
      </c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</row>
    <row r="207" spans="1:36" x14ac:dyDescent="0.2">
      <c r="A207" s="22"/>
      <c r="B207" s="7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88"/>
    </row>
    <row r="210" spans="1:36" x14ac:dyDescent="0.2">
      <c r="A210" s="146" t="s">
        <v>127</v>
      </c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8"/>
    </row>
    <row r="211" spans="1:36" ht="22.5" customHeight="1" x14ac:dyDescent="0.2">
      <c r="A211" s="171" t="s">
        <v>128</v>
      </c>
      <c r="B211" s="172"/>
      <c r="C211" s="172"/>
      <c r="D211" s="17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60"/>
    </row>
    <row r="212" spans="1:36" s="54" customFormat="1" ht="38.25" x14ac:dyDescent="0.2">
      <c r="B212" s="19" t="s">
        <v>146</v>
      </c>
      <c r="C212" s="53" t="s">
        <v>147</v>
      </c>
      <c r="D212" s="53"/>
      <c r="E212" s="27" t="s">
        <v>148</v>
      </c>
      <c r="F212" s="27" t="s">
        <v>157</v>
      </c>
      <c r="G212" s="27" t="s">
        <v>158</v>
      </c>
      <c r="H212" s="27" t="s">
        <v>159</v>
      </c>
      <c r="I212" s="27" t="s">
        <v>160</v>
      </c>
      <c r="J212" s="27" t="s">
        <v>161</v>
      </c>
      <c r="K212" s="27" t="s">
        <v>162</v>
      </c>
      <c r="L212" s="27" t="s">
        <v>163</v>
      </c>
      <c r="M212" s="27" t="s">
        <v>164</v>
      </c>
      <c r="N212" s="27" t="s">
        <v>165</v>
      </c>
      <c r="O212" s="89" t="s">
        <v>166</v>
      </c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</row>
    <row r="213" spans="1:36" x14ac:dyDescent="0.2">
      <c r="A213" s="55" t="s">
        <v>141</v>
      </c>
      <c r="B213" s="19"/>
      <c r="C213" s="3">
        <f>(E213+F213+G213+H213+I213+J213+K213+L213+M213+N213+O213)/11</f>
        <v>16.062511823436679</v>
      </c>
      <c r="D213" s="3">
        <v>2</v>
      </c>
      <c r="E213" s="3">
        <f>2*E195</f>
        <v>19.832138728323695</v>
      </c>
      <c r="F213" s="3">
        <f t="shared" ref="F213:O213" si="100">2*F195</f>
        <v>16.837853014037982</v>
      </c>
      <c r="G213" s="3">
        <f t="shared" si="100"/>
        <v>14.807927332782825</v>
      </c>
      <c r="H213" s="3">
        <f t="shared" si="100"/>
        <v>17.668571428571429</v>
      </c>
      <c r="I213" s="3">
        <f t="shared" si="100"/>
        <v>11.211428571428572</v>
      </c>
      <c r="J213" s="3">
        <f t="shared" si="100"/>
        <v>13.409479768786127</v>
      </c>
      <c r="K213" s="3">
        <f t="shared" si="100"/>
        <v>15.081222130470687</v>
      </c>
      <c r="L213" s="3">
        <f t="shared" si="100"/>
        <v>17.484657308009911</v>
      </c>
      <c r="M213" s="3">
        <f t="shared" si="100"/>
        <v>15.889810074318746</v>
      </c>
      <c r="N213" s="3">
        <f t="shared" si="100"/>
        <v>18.494533443435174</v>
      </c>
      <c r="O213" s="60">
        <f t="shared" si="100"/>
        <v>15.970008257638316</v>
      </c>
    </row>
    <row r="214" spans="1:36" x14ac:dyDescent="0.2">
      <c r="A214" s="3" t="s">
        <v>142</v>
      </c>
      <c r="B214" s="19"/>
      <c r="C214" s="3">
        <f t="shared" ref="C214:C218" si="101">(E214+F214+G214+H214+I214+J214+K214+L214+M214+N214+O214)/11</f>
        <v>11.472771836007132</v>
      </c>
      <c r="D214" s="3">
        <v>2</v>
      </c>
      <c r="E214" s="3">
        <f>2*E197</f>
        <v>8.8955882352941167</v>
      </c>
      <c r="F214" s="3">
        <f t="shared" ref="F214:O214" si="102">2*F197</f>
        <v>12.713725490196078</v>
      </c>
      <c r="G214" s="3">
        <f t="shared" si="102"/>
        <v>10.120833333333334</v>
      </c>
      <c r="H214" s="3">
        <f t="shared" si="102"/>
        <v>11.844852941176471</v>
      </c>
      <c r="I214" s="3">
        <f t="shared" si="102"/>
        <v>11.4125</v>
      </c>
      <c r="J214" s="3">
        <f t="shared" si="102"/>
        <v>12.441176470588236</v>
      </c>
      <c r="K214" s="3">
        <f t="shared" si="102"/>
        <v>14.641666666666666</v>
      </c>
      <c r="L214" s="3">
        <f t="shared" si="102"/>
        <v>11.641666666666666</v>
      </c>
      <c r="M214" s="3">
        <f t="shared" si="102"/>
        <v>12.3375</v>
      </c>
      <c r="N214" s="3">
        <f t="shared" si="102"/>
        <v>11.404411764705882</v>
      </c>
      <c r="O214" s="60">
        <f t="shared" si="102"/>
        <v>8.74656862745098</v>
      </c>
    </row>
    <row r="215" spans="1:36" x14ac:dyDescent="0.2">
      <c r="A215" s="3" t="s">
        <v>143</v>
      </c>
      <c r="B215" s="19"/>
      <c r="C215" s="3">
        <f t="shared" si="101"/>
        <v>12</v>
      </c>
      <c r="D215" s="3">
        <v>1.5</v>
      </c>
      <c r="E215" s="3">
        <f>1.5*E199</f>
        <v>12</v>
      </c>
      <c r="F215" s="3">
        <f>1.5*F199</f>
        <v>12</v>
      </c>
      <c r="G215" s="3">
        <f t="shared" ref="G215:O215" si="103">1.5*G199</f>
        <v>12</v>
      </c>
      <c r="H215" s="3">
        <f t="shared" si="103"/>
        <v>12</v>
      </c>
      <c r="I215" s="3">
        <f t="shared" si="103"/>
        <v>12</v>
      </c>
      <c r="J215" s="3">
        <f t="shared" si="103"/>
        <v>12</v>
      </c>
      <c r="K215" s="3">
        <f t="shared" si="103"/>
        <v>12</v>
      </c>
      <c r="L215" s="3">
        <f t="shared" si="103"/>
        <v>12</v>
      </c>
      <c r="M215" s="3">
        <f t="shared" si="103"/>
        <v>12</v>
      </c>
      <c r="N215" s="3">
        <f t="shared" si="103"/>
        <v>12</v>
      </c>
      <c r="O215" s="60">
        <f t="shared" si="103"/>
        <v>12</v>
      </c>
    </row>
    <row r="216" spans="1:36" x14ac:dyDescent="0.2">
      <c r="A216" s="3" t="s">
        <v>144</v>
      </c>
      <c r="B216" s="19"/>
      <c r="C216" s="3">
        <f t="shared" si="101"/>
        <v>10.157575757575758</v>
      </c>
      <c r="D216" s="3">
        <v>2</v>
      </c>
      <c r="E216" s="3">
        <f>2*E201</f>
        <v>8.8000000000000007</v>
      </c>
      <c r="F216" s="3">
        <f t="shared" ref="F216:O216" si="104">2*F201</f>
        <v>9.68888888888889</v>
      </c>
      <c r="G216" s="3">
        <f t="shared" si="104"/>
        <v>10.4</v>
      </c>
      <c r="H216" s="3">
        <f t="shared" si="104"/>
        <v>10.933333333333334</v>
      </c>
      <c r="I216" s="3">
        <f t="shared" si="104"/>
        <v>10.488888888888889</v>
      </c>
      <c r="J216" s="3">
        <f t="shared" si="104"/>
        <v>9.5111111111111111</v>
      </c>
      <c r="K216" s="3">
        <f t="shared" si="104"/>
        <v>11.2</v>
      </c>
      <c r="L216" s="3">
        <f t="shared" si="104"/>
        <v>10.488888888888889</v>
      </c>
      <c r="M216" s="3">
        <f t="shared" si="104"/>
        <v>10.311111111111112</v>
      </c>
      <c r="N216" s="3">
        <f t="shared" si="104"/>
        <v>9.2444444444444436</v>
      </c>
      <c r="O216" s="60">
        <f t="shared" si="104"/>
        <v>10.666666666666668</v>
      </c>
    </row>
    <row r="217" spans="1:36" x14ac:dyDescent="0.2">
      <c r="A217" s="3" t="s">
        <v>145</v>
      </c>
      <c r="B217" s="19"/>
      <c r="C217" s="3">
        <f t="shared" si="101"/>
        <v>7.3039256198347111</v>
      </c>
      <c r="D217" s="3">
        <v>0.75</v>
      </c>
      <c r="E217" s="3">
        <f>0.75*E203</f>
        <v>7.5</v>
      </c>
      <c r="F217" s="3">
        <f t="shared" ref="F217:O217" si="105">0.75*F203</f>
        <v>7.5</v>
      </c>
      <c r="G217" s="3">
        <f t="shared" si="105"/>
        <v>7.5</v>
      </c>
      <c r="H217" s="3">
        <f t="shared" si="105"/>
        <v>7.5</v>
      </c>
      <c r="I217" s="3">
        <f t="shared" si="105"/>
        <v>7.2636363636363637</v>
      </c>
      <c r="J217" s="3">
        <f t="shared" si="105"/>
        <v>7.2636363636363637</v>
      </c>
      <c r="K217" s="3">
        <f t="shared" si="105"/>
        <v>6.5249999999999995</v>
      </c>
      <c r="L217" s="3">
        <f t="shared" si="105"/>
        <v>7.2636363636363637</v>
      </c>
      <c r="M217" s="3">
        <f t="shared" si="105"/>
        <v>7.5</v>
      </c>
      <c r="N217" s="3">
        <f t="shared" si="105"/>
        <v>7.2636363636363637</v>
      </c>
      <c r="O217" s="60">
        <f t="shared" si="105"/>
        <v>7.2636363636363637</v>
      </c>
    </row>
    <row r="218" spans="1:36" s="29" customFormat="1" x14ac:dyDescent="0.2">
      <c r="A218" s="21"/>
      <c r="B218" s="72">
        <f>D222</f>
        <v>2.6864776636911256</v>
      </c>
      <c r="C218" s="21">
        <f t="shared" si="101"/>
        <v>56.99678503685427</v>
      </c>
      <c r="D218" s="21">
        <f>SUM(E218:O218)</f>
        <v>626.96463540539696</v>
      </c>
      <c r="E218" s="21">
        <f>SUM(E213:E217)</f>
        <v>57.027726963617809</v>
      </c>
      <c r="F218" s="21">
        <f t="shared" ref="F218:O218" si="106">SUM(F213:F217)</f>
        <v>58.740467393122948</v>
      </c>
      <c r="G218" s="21">
        <f t="shared" si="106"/>
        <v>54.82876066611616</v>
      </c>
      <c r="H218" s="21">
        <f t="shared" si="106"/>
        <v>59.946757703081232</v>
      </c>
      <c r="I218" s="21">
        <f t="shared" si="106"/>
        <v>52.376453823953824</v>
      </c>
      <c r="J218" s="21">
        <f t="shared" si="106"/>
        <v>54.625403714121838</v>
      </c>
      <c r="K218" s="21">
        <f t="shared" si="106"/>
        <v>59.447888797137345</v>
      </c>
      <c r="L218" s="21">
        <f t="shared" si="106"/>
        <v>58.878849227201833</v>
      </c>
      <c r="M218" s="21">
        <f t="shared" si="106"/>
        <v>58.038421185429854</v>
      </c>
      <c r="N218" s="21">
        <f t="shared" si="106"/>
        <v>58.407026016221863</v>
      </c>
      <c r="O218" s="21">
        <f t="shared" si="106"/>
        <v>54.646879915392333</v>
      </c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</row>
    <row r="219" spans="1:36" x14ac:dyDescent="0.2">
      <c r="A219" s="3"/>
      <c r="B219" s="19"/>
      <c r="C219" s="3"/>
      <c r="D219" s="21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114"/>
    </row>
    <row r="220" spans="1:36" x14ac:dyDescent="0.2">
      <c r="A220" s="146" t="s">
        <v>149</v>
      </c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8"/>
    </row>
    <row r="221" spans="1:36" x14ac:dyDescent="0.2">
      <c r="A221" s="3"/>
      <c r="B221" s="19"/>
      <c r="C221" s="3"/>
      <c r="D221" s="3"/>
      <c r="E221" s="3">
        <f>E218-C218</f>
        <v>3.0941926763539129E-2</v>
      </c>
      <c r="F221" s="3">
        <f>F218-C218</f>
        <v>1.7436823562686783</v>
      </c>
      <c r="G221" s="3">
        <f t="shared" ref="G221:O221" si="107">G218-E218</f>
        <v>-2.1989662975016486</v>
      </c>
      <c r="H221" s="3">
        <f t="shared" si="107"/>
        <v>1.206290309958284</v>
      </c>
      <c r="I221" s="3">
        <f t="shared" si="107"/>
        <v>-2.4523068421623364</v>
      </c>
      <c r="J221" s="3">
        <f t="shared" si="107"/>
        <v>-5.3213539889593946</v>
      </c>
      <c r="K221" s="3">
        <f t="shared" si="107"/>
        <v>7.0714349731835213</v>
      </c>
      <c r="L221" s="3">
        <f t="shared" si="107"/>
        <v>4.2534455130799955</v>
      </c>
      <c r="M221" s="3">
        <f t="shared" si="107"/>
        <v>-1.4094676117074911</v>
      </c>
      <c r="N221" s="3">
        <f t="shared" si="107"/>
        <v>-0.47182321097997004</v>
      </c>
      <c r="O221" s="3">
        <f t="shared" si="107"/>
        <v>-3.3915412700375214</v>
      </c>
    </row>
    <row r="222" spans="1:36" ht="25.5" x14ac:dyDescent="0.2">
      <c r="A222" s="3" t="s">
        <v>150</v>
      </c>
      <c r="B222" s="19"/>
      <c r="C222" s="3"/>
      <c r="D222" s="136">
        <f>(E222+F222+G222+H222+I222+J222+K222+L222+M222+N222+O222)/11</f>
        <v>2.6864776636911256</v>
      </c>
      <c r="E222" s="3">
        <f>ABS(E221)</f>
        <v>3.0941926763539129E-2</v>
      </c>
      <c r="F222" s="3">
        <f t="shared" ref="F222:O222" si="108">ABS(F221)</f>
        <v>1.7436823562686783</v>
      </c>
      <c r="G222" s="3">
        <f t="shared" si="108"/>
        <v>2.1989662975016486</v>
      </c>
      <c r="H222" s="3">
        <f t="shared" si="108"/>
        <v>1.206290309958284</v>
      </c>
      <c r="I222" s="3">
        <f t="shared" si="108"/>
        <v>2.4523068421623364</v>
      </c>
      <c r="J222" s="3">
        <f t="shared" si="108"/>
        <v>5.3213539889593946</v>
      </c>
      <c r="K222" s="3">
        <f t="shared" si="108"/>
        <v>7.0714349731835213</v>
      </c>
      <c r="L222" s="3">
        <f t="shared" si="108"/>
        <v>4.2534455130799955</v>
      </c>
      <c r="M222" s="3">
        <f t="shared" si="108"/>
        <v>1.4094676117074911</v>
      </c>
      <c r="N222" s="3">
        <f t="shared" si="108"/>
        <v>0.47182321097997004</v>
      </c>
      <c r="O222" s="60">
        <f t="shared" si="108"/>
        <v>3.3915412700375214</v>
      </c>
    </row>
    <row r="223" spans="1:36" x14ac:dyDescent="0.2">
      <c r="A223" s="3"/>
      <c r="B223" s="19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60"/>
    </row>
    <row r="224" spans="1:36" ht="35.25" customHeight="1" x14ac:dyDescent="0.2">
      <c r="A224" s="56" t="s">
        <v>151</v>
      </c>
      <c r="B224" s="72" t="s">
        <v>155</v>
      </c>
      <c r="C224" s="21" t="s">
        <v>156</v>
      </c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</row>
    <row r="225" spans="1:15" x14ac:dyDescent="0.2">
      <c r="A225" s="3" t="s">
        <v>152</v>
      </c>
      <c r="B225" s="73">
        <f>C218+(B218/3*2)</f>
        <v>58.787770145981689</v>
      </c>
      <c r="C225" s="58">
        <v>100</v>
      </c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</row>
    <row r="226" spans="1:15" x14ac:dyDescent="0.2">
      <c r="A226" s="3" t="s">
        <v>153</v>
      </c>
      <c r="B226" s="73">
        <f>C218-(B218/3*2)</f>
        <v>55.205799927726851</v>
      </c>
      <c r="C226" s="58">
        <f>C218+(B218/3*2)</f>
        <v>58.787770145981689</v>
      </c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</row>
    <row r="227" spans="1:15" x14ac:dyDescent="0.2">
      <c r="A227" s="3" t="s">
        <v>154</v>
      </c>
      <c r="B227" s="73">
        <v>0</v>
      </c>
      <c r="C227" s="58">
        <f>C218-(B218/3*2)</f>
        <v>55.205799927726851</v>
      </c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</row>
    <row r="228" spans="1:15" x14ac:dyDescent="0.2">
      <c r="A228" s="57"/>
      <c r="B228" s="74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</row>
    <row r="229" spans="1:15" x14ac:dyDescent="0.2">
      <c r="A229" s="57"/>
      <c r="B229" s="74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</row>
    <row r="230" spans="1:15" x14ac:dyDescent="0.2">
      <c r="A230" s="57"/>
      <c r="B230" s="74"/>
      <c r="C230" s="57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</row>
    <row r="231" spans="1:15" x14ac:dyDescent="0.2">
      <c r="A231" s="50"/>
      <c r="B231" s="75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</row>
    <row r="232" spans="1:15" x14ac:dyDescent="0.2">
      <c r="A232" s="50"/>
      <c r="B232" s="75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</sheetData>
  <mergeCells count="38">
    <mergeCell ref="A199:B199"/>
    <mergeCell ref="C100:D100"/>
    <mergeCell ref="B1:N1"/>
    <mergeCell ref="A220:O220"/>
    <mergeCell ref="A63:O63"/>
    <mergeCell ref="C70:D70"/>
    <mergeCell ref="C72:D72"/>
    <mergeCell ref="C74:D74"/>
    <mergeCell ref="C76:D76"/>
    <mergeCell ref="C84:D84"/>
    <mergeCell ref="C86:D86"/>
    <mergeCell ref="C88:D88"/>
    <mergeCell ref="C96:D96"/>
    <mergeCell ref="A211:D211"/>
    <mergeCell ref="C120:D120"/>
    <mergeCell ref="C122:D122"/>
    <mergeCell ref="C124:D124"/>
    <mergeCell ref="A2:O2"/>
    <mergeCell ref="A4:C4"/>
    <mergeCell ref="A34:O34"/>
    <mergeCell ref="A35:C35"/>
    <mergeCell ref="C98:D98"/>
    <mergeCell ref="A210:O210"/>
    <mergeCell ref="C107:D107"/>
    <mergeCell ref="C109:D109"/>
    <mergeCell ref="C111:D111"/>
    <mergeCell ref="C114:D114"/>
    <mergeCell ref="C126:D126"/>
    <mergeCell ref="C131:D131"/>
    <mergeCell ref="C128:D128"/>
    <mergeCell ref="A150:O150"/>
    <mergeCell ref="C116:D116"/>
    <mergeCell ref="A203:B203"/>
    <mergeCell ref="A151:D151"/>
    <mergeCell ref="A192:O192"/>
    <mergeCell ref="A195:B195"/>
    <mergeCell ref="A197:B197"/>
    <mergeCell ref="A201:B201"/>
  </mergeCells>
  <phoneticPr fontId="3" type="noConversion"/>
  <pageMargins left="0.11" right="7158278.8200000003" top="0.64" bottom="1" header="0.5" footer="0.5"/>
  <pageSetup paperSize="9" scale="94" orientation="landscape" r:id="rId1"/>
  <headerFooter alignWithMargins="0"/>
  <rowBreaks count="3" manualBreakCount="3">
    <brk id="42" max="14" man="1"/>
    <brk id="176" max="14" man="1"/>
    <brk id="207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cp:lastPrinted>2020-02-14T07:50:46Z</cp:lastPrinted>
  <dcterms:created xsi:type="dcterms:W3CDTF">2013-03-09T20:50:05Z</dcterms:created>
  <dcterms:modified xsi:type="dcterms:W3CDTF">2022-02-14T05:31:21Z</dcterms:modified>
</cp:coreProperties>
</file>