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4235" windowHeight="10485" tabRatio="687"/>
  </bookViews>
  <sheets>
    <sheet name="свод" sheetId="1" r:id="rId1"/>
    <sheet name="Р1" sheetId="22" r:id="rId2"/>
    <sheet name="Р2" sheetId="4" r:id="rId3"/>
    <sheet name="Р3" sheetId="5" r:id="rId4"/>
    <sheet name="Р4" sheetId="6" r:id="rId5"/>
    <sheet name="Р5" sheetId="7" r:id="rId6"/>
    <sheet name="Р6" sheetId="11" r:id="rId7"/>
    <sheet name="Р7" sheetId="12" r:id="rId8"/>
    <sheet name="Р8" sheetId="13" r:id="rId9"/>
    <sheet name="Р9" sheetId="8" r:id="rId10"/>
    <sheet name="Р10" sheetId="14" r:id="rId11"/>
    <sheet name="Р11" sheetId="15" r:id="rId12"/>
    <sheet name="Р12" sheetId="16" r:id="rId13"/>
    <sheet name="Р13" sheetId="17" r:id="rId14"/>
    <sheet name="Р14" sheetId="18" r:id="rId15"/>
    <sheet name="Р15" sheetId="19" r:id="rId16"/>
    <sheet name="Р16" sheetId="24" r:id="rId17"/>
    <sheet name="Р17" sheetId="20" r:id="rId18"/>
    <sheet name="Р18" sheetId="21" r:id="rId19"/>
    <sheet name="Р19" sheetId="9" r:id="rId20"/>
    <sheet name="Р20" sheetId="23" r:id="rId21"/>
  </sheets>
  <definedNames>
    <definedName name="_xlnm.Print_Titles" localSheetId="13">Р13!$A:$A</definedName>
    <definedName name="_xlnm.Print_Titles" localSheetId="0">свод!$2:$2</definedName>
    <definedName name="_xlnm.Print_Area" localSheetId="2">Р2!$A$1:$G$17</definedName>
    <definedName name="_xlnm.Print_Area" localSheetId="3">Р3!$A$1:$E$17</definedName>
    <definedName name="_xlnm.Print_Area" localSheetId="4">Р4!$A$1:$Q$17</definedName>
    <definedName name="_xlnm.Print_Area" localSheetId="0">свод!$A$1:$O$29</definedName>
  </definedNames>
  <calcPr calcId="145621" calcOnSave="0"/>
</workbook>
</file>

<file path=xl/calcChain.xml><?xml version="1.0" encoding="utf-8"?>
<calcChain xmlns="http://schemas.openxmlformats.org/spreadsheetml/2006/main">
  <c r="Q5" i="17" l="1"/>
  <c r="S5" i="17"/>
  <c r="E8" i="6"/>
  <c r="D7" i="5"/>
  <c r="D8" i="5"/>
  <c r="D9" i="5"/>
  <c r="D10" i="5"/>
  <c r="D11" i="5"/>
  <c r="D12" i="5"/>
  <c r="D13" i="5"/>
  <c r="D14" i="5"/>
  <c r="D15" i="5"/>
  <c r="D16" i="5"/>
  <c r="D6" i="5"/>
  <c r="C27" i="1" l="1"/>
  <c r="C5" i="7"/>
  <c r="B31" i="17"/>
  <c r="C5" i="17"/>
  <c r="AA5" i="17"/>
  <c r="N19" i="17" s="1"/>
  <c r="Y5" i="17"/>
  <c r="M19" i="17" s="1"/>
  <c r="W5" i="17"/>
  <c r="L19" i="17" s="1"/>
  <c r="U5" i="17"/>
  <c r="K19" i="17" s="1"/>
  <c r="Q16" i="17"/>
  <c r="I30" i="17" s="1"/>
  <c r="Q11" i="17"/>
  <c r="I25" i="17" s="1"/>
  <c r="Q9" i="17"/>
  <c r="N23" i="17" s="1"/>
  <c r="O5" i="17"/>
  <c r="H19" i="17" s="1"/>
  <c r="I5" i="17"/>
  <c r="J5" i="17" s="1"/>
  <c r="G5" i="17"/>
  <c r="D19" i="17" s="1"/>
  <c r="C9" i="7"/>
  <c r="D17" i="17"/>
  <c r="AA14" i="17"/>
  <c r="N28" i="17" s="1"/>
  <c r="Y14" i="17"/>
  <c r="M28" i="17" s="1"/>
  <c r="W14" i="17"/>
  <c r="L28" i="17" s="1"/>
  <c r="U14" i="17"/>
  <c r="K28" i="17" s="1"/>
  <c r="S14" i="17"/>
  <c r="J28" i="17" s="1"/>
  <c r="Q14" i="17"/>
  <c r="I28" i="17" s="1"/>
  <c r="O14" i="17"/>
  <c r="H28" i="17" s="1"/>
  <c r="M14" i="17"/>
  <c r="K14" i="17"/>
  <c r="F28" i="17" s="1"/>
  <c r="I14" i="17"/>
  <c r="E28" i="17" s="1"/>
  <c r="G14" i="17"/>
  <c r="AA13" i="17"/>
  <c r="N27" i="17" s="1"/>
  <c r="Y13" i="17"/>
  <c r="M27" i="17" s="1"/>
  <c r="W13" i="17"/>
  <c r="U13" i="17"/>
  <c r="S13" i="17"/>
  <c r="Q13" i="17"/>
  <c r="I27" i="17" s="1"/>
  <c r="O13" i="17"/>
  <c r="M13" i="17"/>
  <c r="G27" i="17" s="1"/>
  <c r="K13" i="17"/>
  <c r="F27" i="17" s="1"/>
  <c r="I13" i="17"/>
  <c r="E27" i="17" s="1"/>
  <c r="G13" i="17"/>
  <c r="D27" i="17"/>
  <c r="AA12" i="17"/>
  <c r="N26" i="17" s="1"/>
  <c r="Y12" i="17"/>
  <c r="M26" i="17" s="1"/>
  <c r="W12" i="17"/>
  <c r="L26" i="17" s="1"/>
  <c r="U12" i="17"/>
  <c r="S12" i="17"/>
  <c r="Q12" i="17"/>
  <c r="I26" i="17" s="1"/>
  <c r="O12" i="17"/>
  <c r="H26" i="17" s="1"/>
  <c r="M12" i="17"/>
  <c r="K12" i="17"/>
  <c r="I12" i="17"/>
  <c r="G12" i="17"/>
  <c r="D26" i="17" s="1"/>
  <c r="AA11" i="17"/>
  <c r="N25" i="17" s="1"/>
  <c r="Y11" i="17"/>
  <c r="M25" i="17" s="1"/>
  <c r="W11" i="17"/>
  <c r="L25" i="17" s="1"/>
  <c r="U11" i="17"/>
  <c r="S11" i="17"/>
  <c r="O11" i="17"/>
  <c r="H25" i="17" s="1"/>
  <c r="M11" i="17"/>
  <c r="G25" i="17" s="1"/>
  <c r="K11" i="17"/>
  <c r="F25" i="17" s="1"/>
  <c r="I11" i="17"/>
  <c r="E25" i="17" s="1"/>
  <c r="G11" i="17"/>
  <c r="D25" i="17" s="1"/>
  <c r="AA10" i="17"/>
  <c r="Y10" i="17"/>
  <c r="M24" i="17"/>
  <c r="W10" i="17"/>
  <c r="L24" i="17" s="1"/>
  <c r="U10" i="17"/>
  <c r="K24" i="17" s="1"/>
  <c r="S10" i="17"/>
  <c r="Q10" i="17"/>
  <c r="I24" i="17" s="1"/>
  <c r="O10" i="17"/>
  <c r="H24" i="17" s="1"/>
  <c r="M10" i="17"/>
  <c r="K10" i="17"/>
  <c r="F24" i="17" s="1"/>
  <c r="I10" i="17"/>
  <c r="E24" i="17" s="1"/>
  <c r="G10" i="17"/>
  <c r="D24" i="17" s="1"/>
  <c r="AA8" i="17"/>
  <c r="Y8" i="17"/>
  <c r="M22" i="17" s="1"/>
  <c r="W8" i="17"/>
  <c r="L22" i="17" s="1"/>
  <c r="U8" i="17"/>
  <c r="K22" i="17" s="1"/>
  <c r="S8" i="17"/>
  <c r="J22" i="17" s="1"/>
  <c r="Q8" i="17"/>
  <c r="I22" i="17" s="1"/>
  <c r="O8" i="17"/>
  <c r="M8" i="17"/>
  <c r="G22" i="17" s="1"/>
  <c r="K8" i="17"/>
  <c r="F22" i="17" s="1"/>
  <c r="I8" i="17"/>
  <c r="E22" i="17" s="1"/>
  <c r="G8" i="17"/>
  <c r="D22" i="17" s="1"/>
  <c r="AA7" i="17"/>
  <c r="N21" i="17" s="1"/>
  <c r="Y7" i="17"/>
  <c r="M21" i="17" s="1"/>
  <c r="W7" i="17"/>
  <c r="U7" i="17"/>
  <c r="K21" i="17" s="1"/>
  <c r="S7" i="17"/>
  <c r="J21" i="17" s="1"/>
  <c r="Q7" i="17"/>
  <c r="I21" i="17" s="1"/>
  <c r="O7" i="17"/>
  <c r="H21" i="17" s="1"/>
  <c r="M7" i="17"/>
  <c r="G21" i="17"/>
  <c r="K7" i="17"/>
  <c r="F21" i="17" s="1"/>
  <c r="I7" i="17"/>
  <c r="E21" i="17" s="1"/>
  <c r="G7" i="17"/>
  <c r="D21" i="17" s="1"/>
  <c r="K25" i="17"/>
  <c r="C25" i="17"/>
  <c r="AA9" i="17"/>
  <c r="Y9" i="17"/>
  <c r="W9" i="17"/>
  <c r="U9" i="17"/>
  <c r="S9" i="17"/>
  <c r="O9" i="17"/>
  <c r="L23" i="17" s="1"/>
  <c r="M9" i="17"/>
  <c r="K23" i="17" s="1"/>
  <c r="K9" i="17"/>
  <c r="H23" i="17" s="1"/>
  <c r="I9" i="17"/>
  <c r="G23" i="17"/>
  <c r="G9" i="17"/>
  <c r="E23" i="17" s="1"/>
  <c r="AA15" i="17"/>
  <c r="N29" i="17" s="1"/>
  <c r="Y15" i="17"/>
  <c r="W15" i="17"/>
  <c r="L29" i="17" s="1"/>
  <c r="U15" i="17"/>
  <c r="S15" i="17"/>
  <c r="J29" i="17" s="1"/>
  <c r="Q15" i="17"/>
  <c r="I29" i="17" s="1"/>
  <c r="O15" i="17"/>
  <c r="H29" i="17" s="1"/>
  <c r="M15" i="17"/>
  <c r="G29" i="17" s="1"/>
  <c r="K15" i="17"/>
  <c r="F29" i="17" s="1"/>
  <c r="I15" i="17"/>
  <c r="E29" i="17" s="1"/>
  <c r="G15" i="17"/>
  <c r="AA16" i="17"/>
  <c r="N30" i="17" s="1"/>
  <c r="Y16" i="17"/>
  <c r="M30" i="17" s="1"/>
  <c r="W16" i="17"/>
  <c r="L30" i="17" s="1"/>
  <c r="U16" i="17"/>
  <c r="K30" i="17" s="1"/>
  <c r="S16" i="17"/>
  <c r="J30" i="17" s="1"/>
  <c r="O16" i="17"/>
  <c r="H30" i="17"/>
  <c r="M16" i="17"/>
  <c r="G30" i="17" s="1"/>
  <c r="K16" i="17"/>
  <c r="F30" i="17" s="1"/>
  <c r="I16" i="17"/>
  <c r="E30" i="17" s="1"/>
  <c r="G16" i="17"/>
  <c r="D30" i="17" s="1"/>
  <c r="C30" i="17"/>
  <c r="I19" i="17"/>
  <c r="AA6" i="17"/>
  <c r="N20" i="17" s="1"/>
  <c r="Y6" i="17"/>
  <c r="M20" i="17" s="1"/>
  <c r="W6" i="17"/>
  <c r="L20" i="17"/>
  <c r="U6" i="17"/>
  <c r="K20" i="17" s="1"/>
  <c r="S6" i="17"/>
  <c r="J20" i="17" s="1"/>
  <c r="Q6" i="17"/>
  <c r="I20" i="17"/>
  <c r="O6" i="17"/>
  <c r="H20" i="17" s="1"/>
  <c r="M6" i="17"/>
  <c r="G20" i="17" s="1"/>
  <c r="K6" i="17"/>
  <c r="F20" i="17" s="1"/>
  <c r="I6" i="17"/>
  <c r="E20" i="17" s="1"/>
  <c r="G6" i="17"/>
  <c r="D20" i="17" s="1"/>
  <c r="D29" i="17"/>
  <c r="G28" i="17"/>
  <c r="E26" i="17"/>
  <c r="C5" i="24"/>
  <c r="C14" i="7"/>
  <c r="C26" i="17"/>
  <c r="C27" i="17"/>
  <c r="N27" i="1"/>
  <c r="D27" i="1"/>
  <c r="B17" i="7"/>
  <c r="B17" i="15"/>
  <c r="C8" i="17"/>
  <c r="C7" i="17"/>
  <c r="C6" i="17"/>
  <c r="J25" i="17"/>
  <c r="K29" i="17"/>
  <c r="E5" i="6"/>
  <c r="C5" i="6" s="1"/>
  <c r="C6" i="6"/>
  <c r="E7" i="6"/>
  <c r="C7" i="6" s="1"/>
  <c r="C8" i="6"/>
  <c r="E9" i="6"/>
  <c r="C9" i="6" s="1"/>
  <c r="E10" i="6"/>
  <c r="C10" i="6" s="1"/>
  <c r="E11" i="6"/>
  <c r="C11" i="6" s="1"/>
  <c r="E12" i="6"/>
  <c r="C12" i="6" s="1"/>
  <c r="E13" i="6"/>
  <c r="C13" i="6" s="1"/>
  <c r="E14" i="6"/>
  <c r="C14" i="6" s="1"/>
  <c r="E15" i="6"/>
  <c r="C15" i="6" s="1"/>
  <c r="E16" i="6"/>
  <c r="C16" i="6" s="1"/>
  <c r="B18" i="24"/>
  <c r="G27" i="1"/>
  <c r="H27" i="1"/>
  <c r="C11" i="4"/>
  <c r="C6" i="24"/>
  <c r="K27" i="1"/>
  <c r="B17" i="23"/>
  <c r="B16" i="9"/>
  <c r="B17" i="21"/>
  <c r="B17" i="13"/>
  <c r="C23" i="17"/>
  <c r="C22" i="17"/>
  <c r="C7" i="9"/>
  <c r="C6" i="8"/>
  <c r="B17" i="14"/>
  <c r="B17" i="16"/>
  <c r="B17" i="12"/>
  <c r="C6" i="9"/>
  <c r="C11" i="9"/>
  <c r="C12" i="9"/>
  <c r="C13" i="9"/>
  <c r="C14" i="9"/>
  <c r="B17" i="4"/>
  <c r="F27" i="1"/>
  <c r="G16" i="1"/>
  <c r="C7" i="24"/>
  <c r="C19" i="17"/>
  <c r="C9" i="17"/>
  <c r="C10" i="17"/>
  <c r="C11" i="17"/>
  <c r="C12" i="17"/>
  <c r="C13" i="17"/>
  <c r="C14" i="17"/>
  <c r="C15" i="17"/>
  <c r="C16" i="17"/>
  <c r="B17" i="5"/>
  <c r="E27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8" i="1"/>
  <c r="G7" i="1"/>
  <c r="G6" i="1"/>
  <c r="C9" i="24"/>
  <c r="B17" i="18"/>
  <c r="B17" i="19"/>
  <c r="F9" i="7"/>
  <c r="G9" i="7" s="1"/>
  <c r="C9" i="15"/>
  <c r="B17" i="8"/>
  <c r="C9" i="8"/>
  <c r="Q17" i="6"/>
  <c r="P17" i="6"/>
  <c r="O17" i="6"/>
  <c r="N17" i="6"/>
  <c r="M17" i="6"/>
  <c r="L17" i="6"/>
  <c r="K17" i="6"/>
  <c r="J17" i="6"/>
  <c r="I17" i="6"/>
  <c r="H17" i="6"/>
  <c r="G17" i="6"/>
  <c r="F17" i="6"/>
  <c r="D17" i="6"/>
  <c r="B17" i="6"/>
  <c r="E17" i="5"/>
  <c r="D17" i="5"/>
  <c r="C16" i="5"/>
  <c r="C15" i="5"/>
  <c r="C14" i="5"/>
  <c r="C13" i="5"/>
  <c r="C12" i="5"/>
  <c r="C11" i="5"/>
  <c r="C6" i="5"/>
  <c r="G5" i="1"/>
  <c r="C16" i="4"/>
  <c r="C15" i="4"/>
  <c r="C14" i="4"/>
  <c r="C13" i="4"/>
  <c r="C12" i="4"/>
  <c r="C10" i="4"/>
  <c r="C9" i="4"/>
  <c r="C8" i="4"/>
  <c r="C7" i="4"/>
  <c r="C6" i="4"/>
  <c r="C5" i="4"/>
  <c r="G4" i="1"/>
  <c r="C4" i="1"/>
  <c r="I4" i="1"/>
  <c r="J4" i="1"/>
  <c r="K4" i="1"/>
  <c r="L4" i="1"/>
  <c r="M4" i="1"/>
  <c r="N4" i="1"/>
  <c r="B17" i="22"/>
  <c r="F6" i="7"/>
  <c r="G6" i="7" s="1"/>
  <c r="F7" i="7"/>
  <c r="F8" i="7"/>
  <c r="G8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5" i="7"/>
  <c r="G5" i="7" s="1"/>
  <c r="G17" i="4"/>
  <c r="D17" i="4"/>
  <c r="E17" i="4"/>
  <c r="F17" i="4"/>
  <c r="C29" i="17"/>
  <c r="C28" i="17"/>
  <c r="C24" i="17"/>
  <c r="C21" i="17"/>
  <c r="C20" i="17"/>
  <c r="M29" i="17"/>
  <c r="D28" i="17"/>
  <c r="L27" i="17"/>
  <c r="K27" i="17"/>
  <c r="J27" i="17"/>
  <c r="H27" i="17"/>
  <c r="K26" i="17"/>
  <c r="J26" i="17"/>
  <c r="G26" i="17"/>
  <c r="F26" i="17"/>
  <c r="N24" i="17"/>
  <c r="J24" i="17"/>
  <c r="G24" i="17"/>
  <c r="N22" i="17"/>
  <c r="H22" i="17"/>
  <c r="L21" i="17"/>
  <c r="J19" i="17"/>
  <c r="H21" i="1"/>
  <c r="E21" i="1"/>
  <c r="C21" i="1"/>
  <c r="N17" i="1"/>
  <c r="M17" i="1"/>
  <c r="L17" i="1"/>
  <c r="K17" i="1"/>
  <c r="J17" i="1"/>
  <c r="I17" i="1"/>
  <c r="H17" i="1"/>
  <c r="F17" i="1"/>
  <c r="E17" i="1"/>
  <c r="D17" i="1"/>
  <c r="C17" i="1"/>
  <c r="M8" i="1"/>
  <c r="N8" i="1"/>
  <c r="L8" i="1"/>
  <c r="K8" i="1"/>
  <c r="J8" i="1"/>
  <c r="I8" i="1"/>
  <c r="F8" i="1"/>
  <c r="D8" i="1"/>
  <c r="M27" i="1"/>
  <c r="L27" i="1"/>
  <c r="J27" i="1"/>
  <c r="I27" i="1"/>
  <c r="E17" i="7"/>
  <c r="D17" i="7"/>
  <c r="N7" i="1"/>
  <c r="N13" i="1"/>
  <c r="N12" i="1"/>
  <c r="N14" i="1"/>
  <c r="M7" i="1"/>
  <c r="M13" i="1"/>
  <c r="M12" i="1"/>
  <c r="M14" i="1"/>
  <c r="M16" i="1"/>
  <c r="M18" i="1"/>
  <c r="L7" i="1"/>
  <c r="L13" i="1"/>
  <c r="L12" i="1"/>
  <c r="L14" i="1"/>
  <c r="L18" i="1"/>
  <c r="K7" i="1"/>
  <c r="K13" i="1"/>
  <c r="K12" i="1"/>
  <c r="K14" i="1"/>
  <c r="K18" i="1"/>
  <c r="J7" i="1"/>
  <c r="J13" i="1"/>
  <c r="J12" i="1"/>
  <c r="J14" i="1"/>
  <c r="J16" i="1"/>
  <c r="J18" i="1"/>
  <c r="I7" i="1"/>
  <c r="I13" i="1"/>
  <c r="I12" i="1"/>
  <c r="I14" i="1"/>
  <c r="I16" i="1"/>
  <c r="I18" i="1"/>
  <c r="H7" i="1"/>
  <c r="H13" i="1"/>
  <c r="H12" i="1"/>
  <c r="H14" i="1"/>
  <c r="H16" i="1"/>
  <c r="F7" i="1"/>
  <c r="F13" i="1"/>
  <c r="F12" i="1"/>
  <c r="F14" i="1"/>
  <c r="F16" i="1"/>
  <c r="E7" i="1"/>
  <c r="E13" i="1"/>
  <c r="E12" i="1"/>
  <c r="E14" i="1"/>
  <c r="E16" i="1"/>
  <c r="D7" i="1"/>
  <c r="D13" i="1"/>
  <c r="D12" i="1"/>
  <c r="D14" i="1"/>
  <c r="D16" i="1"/>
  <c r="D18" i="1"/>
  <c r="F18" i="1"/>
  <c r="C7" i="1"/>
  <c r="C13" i="1"/>
  <c r="C12" i="1"/>
  <c r="C14" i="1"/>
  <c r="C16" i="1"/>
  <c r="D21" i="1"/>
  <c r="N18" i="1"/>
  <c r="H18" i="1"/>
  <c r="E18" i="1"/>
  <c r="C18" i="1"/>
  <c r="H8" i="1"/>
  <c r="E8" i="1"/>
  <c r="C8" i="1"/>
  <c r="C13" i="7"/>
  <c r="C15" i="7"/>
  <c r="C16" i="7"/>
  <c r="N19" i="1"/>
  <c r="N23" i="1"/>
  <c r="C23" i="1"/>
  <c r="N5" i="1"/>
  <c r="M21" i="1"/>
  <c r="M23" i="1"/>
  <c r="L21" i="1"/>
  <c r="K21" i="1"/>
  <c r="C5" i="1"/>
  <c r="N16" i="1"/>
  <c r="J21" i="1"/>
  <c r="J6" i="1"/>
  <c r="K16" i="1"/>
  <c r="L16" i="1"/>
  <c r="M5" i="1"/>
  <c r="I21" i="1"/>
  <c r="E23" i="1"/>
  <c r="D5" i="1"/>
  <c r="D6" i="1"/>
  <c r="F5" i="1"/>
  <c r="F23" i="1"/>
  <c r="H23" i="1"/>
  <c r="J19" i="1"/>
  <c r="K19" i="1"/>
  <c r="L19" i="1"/>
  <c r="M19" i="1"/>
  <c r="I19" i="1"/>
  <c r="H19" i="1"/>
  <c r="F19" i="1"/>
  <c r="E19" i="1"/>
  <c r="D19" i="1"/>
  <c r="C19" i="1"/>
  <c r="C10" i="24"/>
  <c r="C17" i="24"/>
  <c r="C16" i="24"/>
  <c r="C15" i="24"/>
  <c r="C14" i="24"/>
  <c r="C13" i="24"/>
  <c r="C12" i="24"/>
  <c r="C8" i="24"/>
  <c r="F22" i="1"/>
  <c r="F15" i="1"/>
  <c r="F10" i="1"/>
  <c r="F4" i="1"/>
  <c r="I22" i="1"/>
  <c r="I23" i="1"/>
  <c r="I20" i="1"/>
  <c r="I15" i="1"/>
  <c r="I11" i="1"/>
  <c r="I10" i="1"/>
  <c r="I9" i="1"/>
  <c r="I6" i="1"/>
  <c r="I5" i="1"/>
  <c r="C22" i="1"/>
  <c r="C15" i="1"/>
  <c r="C10" i="1"/>
  <c r="D23" i="1"/>
  <c r="D22" i="1"/>
  <c r="D20" i="1"/>
  <c r="D15" i="1"/>
  <c r="D11" i="1"/>
  <c r="D10" i="1"/>
  <c r="D9" i="1"/>
  <c r="D4" i="1"/>
  <c r="E22" i="1"/>
  <c r="E15" i="1"/>
  <c r="E10" i="1"/>
  <c r="E5" i="1"/>
  <c r="E4" i="1"/>
  <c r="H22" i="1"/>
  <c r="H15" i="1"/>
  <c r="H10" i="1"/>
  <c r="H5" i="1"/>
  <c r="H4" i="1"/>
  <c r="J23" i="1"/>
  <c r="J22" i="1"/>
  <c r="J20" i="1"/>
  <c r="J15" i="1"/>
  <c r="J11" i="1"/>
  <c r="J10" i="1"/>
  <c r="J9" i="1"/>
  <c r="J5" i="1"/>
  <c r="K23" i="1"/>
  <c r="K22" i="1"/>
  <c r="K20" i="1"/>
  <c r="K15" i="1"/>
  <c r="K11" i="1"/>
  <c r="K10" i="1"/>
  <c r="K9" i="1"/>
  <c r="K6" i="1"/>
  <c r="K5" i="1"/>
  <c r="L23" i="1"/>
  <c r="L22" i="1"/>
  <c r="L20" i="1"/>
  <c r="L15" i="1"/>
  <c r="L11" i="1"/>
  <c r="L10" i="1"/>
  <c r="L9" i="1"/>
  <c r="L6" i="1"/>
  <c r="L5" i="1"/>
  <c r="M22" i="1"/>
  <c r="M20" i="1"/>
  <c r="M15" i="1"/>
  <c r="M11" i="1"/>
  <c r="M10" i="1"/>
  <c r="M9" i="1"/>
  <c r="M6" i="1"/>
  <c r="N22" i="1"/>
  <c r="N15" i="1"/>
  <c r="N10" i="1"/>
  <c r="B17" i="11"/>
  <c r="B17" i="20"/>
  <c r="C7" i="8"/>
  <c r="C8" i="8"/>
  <c r="C10" i="8"/>
  <c r="C11" i="8"/>
  <c r="C12" i="8"/>
  <c r="C13" i="8"/>
  <c r="C14" i="8"/>
  <c r="C15" i="8"/>
  <c r="C16" i="8"/>
  <c r="C5" i="8"/>
  <c r="E17" i="8"/>
  <c r="C7" i="15"/>
  <c r="C8" i="15"/>
  <c r="C10" i="15"/>
  <c r="C5" i="15"/>
  <c r="N21" i="1"/>
  <c r="F21" i="1"/>
  <c r="N11" i="1"/>
  <c r="N9" i="1"/>
  <c r="F11" i="1"/>
  <c r="F9" i="1"/>
  <c r="C11" i="15"/>
  <c r="C12" i="15"/>
  <c r="C13" i="15"/>
  <c r="C14" i="15"/>
  <c r="C15" i="15"/>
  <c r="C16" i="15"/>
  <c r="C6" i="15"/>
  <c r="C6" i="7"/>
  <c r="C7" i="7"/>
  <c r="C8" i="7"/>
  <c r="C10" i="7"/>
  <c r="C11" i="7"/>
  <c r="C12" i="7"/>
  <c r="D17" i="8"/>
  <c r="J23" i="17"/>
  <c r="M23" i="17"/>
  <c r="F23" i="17"/>
  <c r="O19" i="1" l="1"/>
  <c r="O9" i="1"/>
  <c r="O20" i="1"/>
  <c r="O12" i="1"/>
  <c r="M26" i="1"/>
  <c r="M28" i="1" s="1"/>
  <c r="L24" i="1"/>
  <c r="K24" i="1"/>
  <c r="O8" i="1"/>
  <c r="J24" i="1"/>
  <c r="E19" i="17"/>
  <c r="K5" i="17"/>
  <c r="L5" i="17" s="1"/>
  <c r="E17" i="6"/>
  <c r="F17" i="7"/>
  <c r="G17" i="7" s="1"/>
  <c r="G7" i="7"/>
  <c r="I23" i="17"/>
  <c r="H26" i="1"/>
  <c r="H28" i="1" s="1"/>
  <c r="F24" i="1"/>
  <c r="O14" i="1"/>
  <c r="O7" i="1"/>
  <c r="O17" i="1"/>
  <c r="F26" i="1"/>
  <c r="F28" i="1" s="1"/>
  <c r="H24" i="1"/>
  <c r="O4" i="1"/>
  <c r="G24" i="1"/>
  <c r="O10" i="1"/>
  <c r="E24" i="1"/>
  <c r="E26" i="1"/>
  <c r="E28" i="1" s="1"/>
  <c r="O11" i="1"/>
  <c r="O23" i="1"/>
  <c r="I26" i="1"/>
  <c r="I28" i="1" s="1"/>
  <c r="O22" i="1"/>
  <c r="N26" i="1"/>
  <c r="N28" i="1" s="1"/>
  <c r="O16" i="1"/>
  <c r="O21" i="1"/>
  <c r="G26" i="1"/>
  <c r="G28" i="1" s="1"/>
  <c r="D23" i="17"/>
  <c r="O15" i="1"/>
  <c r="O6" i="1"/>
  <c r="C26" i="1"/>
  <c r="C28" i="1" s="1"/>
  <c r="I24" i="1"/>
  <c r="O5" i="1"/>
  <c r="M24" i="1"/>
  <c r="O18" i="1"/>
  <c r="D24" i="1"/>
  <c r="O13" i="1"/>
  <c r="L26" i="1"/>
  <c r="L28" i="1" s="1"/>
  <c r="J26" i="1"/>
  <c r="J28" i="1" s="1"/>
  <c r="N24" i="1"/>
  <c r="D26" i="1"/>
  <c r="D28" i="1" s="1"/>
  <c r="C24" i="1"/>
  <c r="K26" i="1"/>
  <c r="K28" i="1" s="1"/>
  <c r="O24" i="1" l="1"/>
  <c r="F19" i="17"/>
  <c r="M5" i="17"/>
  <c r="G19" i="17" s="1"/>
  <c r="O28" i="1"/>
</calcChain>
</file>

<file path=xl/comments1.xml><?xml version="1.0" encoding="utf-8"?>
<comments xmlns="http://schemas.openxmlformats.org/spreadsheetml/2006/main">
  <authors>
    <author>Финансовое управление</author>
  </authors>
  <commentList>
    <comment ref="G13" authorId="0">
      <text>
        <r>
          <rPr>
            <b/>
            <sz val="8"/>
            <color indexed="81"/>
            <rFont val="Tahoma"/>
            <family val="2"/>
            <charset val="204"/>
          </rPr>
          <t>Финансовое управление:</t>
        </r>
        <r>
          <rPr>
            <sz val="8"/>
            <color indexed="81"/>
            <rFont val="Tahoma"/>
            <family val="2"/>
            <charset val="204"/>
          </rPr>
          <t xml:space="preserve">
150382,5 без поселений
193682,3- вся 251
</t>
        </r>
      </text>
    </comment>
  </commentList>
</comments>
</file>

<file path=xl/sharedStrings.xml><?xml version="1.0" encoding="utf-8"?>
<sst xmlns="http://schemas.openxmlformats.org/spreadsheetml/2006/main" count="691" uniqueCount="135">
  <si>
    <t xml:space="preserve">Р1 </t>
  </si>
  <si>
    <t xml:space="preserve">Своевременность представления реестра расходных обязательств ГРБС (далее - РРО) </t>
  </si>
  <si>
    <t xml:space="preserve">Р2 </t>
  </si>
  <si>
    <t xml:space="preserve">Доля бюджетных ассигнований, запланированных на реализацию муниципальных долгосрочных и ведомственных программ </t>
  </si>
  <si>
    <t xml:space="preserve">Р3 </t>
  </si>
  <si>
    <t xml:space="preserve">Доля бюджетных ассигнований на предоставление муниципальных услуг (работ) физическим и юридическим лицам, оказываемых в соответствии с муниципальными заданиями </t>
  </si>
  <si>
    <t xml:space="preserve">Р4 </t>
  </si>
  <si>
    <t xml:space="preserve">Р5 </t>
  </si>
  <si>
    <t xml:space="preserve">Доля кассовых расходов произведенных ГРБС и подведомственными ему муниципальными учреждениями в 4 квартале отчетного года </t>
  </si>
  <si>
    <t xml:space="preserve">Р6 </t>
  </si>
  <si>
    <t xml:space="preserve">Своевременное доведение ГРБС лимитов бюджетных обязательств до подведомственных муниципальных учреждений </t>
  </si>
  <si>
    <t xml:space="preserve">Р7 </t>
  </si>
  <si>
    <t xml:space="preserve">Своевременное составление бюджетной росписи ГРБС и внесение изменений в нее </t>
  </si>
  <si>
    <t xml:space="preserve">Р8 </t>
  </si>
  <si>
    <t xml:space="preserve">Р9 </t>
  </si>
  <si>
    <t xml:space="preserve">Оценка качества планирования бюджетных ассигнований </t>
  </si>
  <si>
    <t xml:space="preserve">Р10 </t>
  </si>
  <si>
    <t xml:space="preserve">Наличие у ГРБС и подведомственных ему муниципальных учреждений нереальной к взысканию дебиторской задолженности </t>
  </si>
  <si>
    <t xml:space="preserve">Р11 </t>
  </si>
  <si>
    <t xml:space="preserve">Изменение дебиторской задолженности ГРБС и подведомственных ему муниципальных учреждений в отчетном периоде по сравнению с началом года </t>
  </si>
  <si>
    <t xml:space="preserve">Р12 </t>
  </si>
  <si>
    <t xml:space="preserve">Наличие у ГРБС и подведомственных ему муниципальных учреждений просроченной кредиторской задолженности </t>
  </si>
  <si>
    <t xml:space="preserve">Р13 </t>
  </si>
  <si>
    <t xml:space="preserve">Ежемесячное изменение кредиторской задолженности ГРБС и подведомственных ему муниципальных учреждений в течение отчетного периода </t>
  </si>
  <si>
    <t xml:space="preserve">Р14 </t>
  </si>
  <si>
    <t xml:space="preserve">Представление в составе годовой бюджетной отчетности сведений о мерах по повышению эффективности расходования бюджетных средств </t>
  </si>
  <si>
    <t xml:space="preserve">Р15 </t>
  </si>
  <si>
    <t xml:space="preserve">Соблюдение сроков представления ГРБС годовой бюджетной отчетности </t>
  </si>
  <si>
    <t xml:space="preserve">Проведение ГРБС мониторинга результатов деятельности подведомственных муниципальных учреждений </t>
  </si>
  <si>
    <t xml:space="preserve">Р17 </t>
  </si>
  <si>
    <t>Осуществление мероприятий внутреннего контроля</t>
  </si>
  <si>
    <t xml:space="preserve">Динамика нарушений, выявленные в ходе проведения внешних контрольных мероприятий в отчетном финансовом году </t>
  </si>
  <si>
    <t>Р20</t>
  </si>
  <si>
    <t xml:space="preserve">Качество ведомственного финансового контроля </t>
  </si>
  <si>
    <t>Уровень исполнения расходов ГРБС за счет средств бюджета Аксайского района</t>
  </si>
  <si>
    <t>№ п/п</t>
  </si>
  <si>
    <t xml:space="preserve">Наименование направлений </t>
  </si>
  <si>
    <t>Админ</t>
  </si>
  <si>
    <t>Финупр</t>
  </si>
  <si>
    <t>Культура</t>
  </si>
  <si>
    <t>Образ</t>
  </si>
  <si>
    <t>УКДХ</t>
  </si>
  <si>
    <t>УСЗН</t>
  </si>
  <si>
    <t>КИЗО</t>
  </si>
  <si>
    <t>ЗАГС</t>
  </si>
  <si>
    <t>общая сумма ассигнований</t>
  </si>
  <si>
    <t>программы</t>
  </si>
  <si>
    <t>аппарат+РФ</t>
  </si>
  <si>
    <t>ассигнования  - гр4</t>
  </si>
  <si>
    <t>Культ</t>
  </si>
  <si>
    <t>кол-во мероприятий с нарушениями</t>
  </si>
  <si>
    <t>кол-во мероприятий всего</t>
  </si>
  <si>
    <t>2=3/4*100%</t>
  </si>
  <si>
    <t>2=4/3*100%</t>
  </si>
  <si>
    <t>своевременно (5)</t>
  </si>
  <si>
    <t>с нарушением срока (1)</t>
  </si>
  <si>
    <t>не доведены (0)</t>
  </si>
  <si>
    <t>с нарушением срока (0)</t>
  </si>
  <si>
    <t>соответствует (5)</t>
  </si>
  <si>
    <t>соотв. двум пунктам из 3 (3)</t>
  </si>
  <si>
    <t>порядок отсутствует (0)</t>
  </si>
  <si>
    <t>отсутствует (5)</t>
  </si>
  <si>
    <t>присутствует (0)</t>
  </si>
  <si>
    <t>2=4-3</t>
  </si>
  <si>
    <t>сумма ассигнований без областных средств</t>
  </si>
  <si>
    <t>5=3-4</t>
  </si>
  <si>
    <t>баллы</t>
  </si>
  <si>
    <t>Р1</t>
  </si>
  <si>
    <t>количество дней отклонения даты предоставления РРО</t>
  </si>
  <si>
    <t>сумма на мун. задание</t>
  </si>
  <si>
    <t>плановые расходы (в соответствии с кассовым планом)</t>
  </si>
  <si>
    <t>кассовые расходы всего (местный бюджет)</t>
  </si>
  <si>
    <t>кассовый расход в 4 квартале</t>
  </si>
  <si>
    <t>кассовый расход за 9 месяцев отчетного года</t>
  </si>
  <si>
    <t>наличие сведений (5)</t>
  </si>
  <si>
    <t>отсутствие сведений (0)</t>
  </si>
  <si>
    <t>наличие отчета о проведении мониторинга (5)</t>
  </si>
  <si>
    <t>отсутствие отчета (0)</t>
  </si>
  <si>
    <t>в срок и в полном объеме (5)</t>
  </si>
  <si>
    <t>не в срок и (или) не в полном объеме (0)</t>
  </si>
  <si>
    <t>сведения предоставлены (5)</t>
  </si>
  <si>
    <t>сведения не предоставлены (0)</t>
  </si>
  <si>
    <t>отсутствие контроля (0)</t>
  </si>
  <si>
    <t>наличие ведомственного контроля (5)</t>
  </si>
  <si>
    <t>январь</t>
  </si>
  <si>
    <t>начало</t>
  </si>
  <si>
    <t>конец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</si>
  <si>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</si>
  <si>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</si>
  <si>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</si>
  <si>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</si>
  <si>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</si>
  <si>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</si>
  <si>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</si>
  <si>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</si>
  <si>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</si>
  <si>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</si>
  <si>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</si>
  <si>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 xml:space="preserve">сумма ассигнований без областных средств </t>
    </r>
    <r>
      <rPr>
        <b/>
        <sz val="10"/>
        <rFont val="Arial Cyr"/>
        <charset val="204"/>
      </rPr>
      <t>за 1 месяц</t>
    </r>
  </si>
  <si>
    <t>нет</t>
  </si>
  <si>
    <t>средняя</t>
  </si>
  <si>
    <t>*</t>
  </si>
  <si>
    <t>2=3/4*100</t>
  </si>
  <si>
    <t xml:space="preserve">ИТОГОВЫЕ ПОКАЗАТЕЛИ </t>
  </si>
  <si>
    <t>МАХ</t>
  </si>
  <si>
    <t>Общее количество баллов (КУФ)</t>
  </si>
  <si>
    <t>Q=КУФ/МАХ</t>
  </si>
  <si>
    <t>апр</t>
  </si>
  <si>
    <t xml:space="preserve">Качество Порядка составления, утверждения и ведения планов финансово-хозяйственной деятельности подведомственных ГРБС муниципальных учреждений </t>
  </si>
  <si>
    <t>2=3/12месяцев</t>
  </si>
  <si>
    <t>Р19</t>
  </si>
  <si>
    <t>Р17</t>
  </si>
  <si>
    <t>Р18</t>
  </si>
  <si>
    <t xml:space="preserve">Р19 </t>
  </si>
  <si>
    <t>Собр.</t>
  </si>
  <si>
    <t>УСХ</t>
  </si>
  <si>
    <t>Спорт</t>
  </si>
  <si>
    <t xml:space="preserve">Р16 </t>
  </si>
  <si>
    <t>Своевременность и качество предоставления бюджетной отчетности в Финансовое управление</t>
  </si>
  <si>
    <t>Количество месяцев в отчетном периоде</t>
  </si>
  <si>
    <t>Количество месяцев в отчетном периоде, за которые отчетность предоставлена позже установленного срока</t>
  </si>
  <si>
    <t>N=0, одна версия и исправления отсутствуют, N=0,5 одна версия и исправления 1 раз,                        N=1 более одной версии исправления неоднократно</t>
  </si>
  <si>
    <t>Р16</t>
  </si>
  <si>
    <t xml:space="preserve">Р18 </t>
  </si>
  <si>
    <t xml:space="preserve">сумма перераспределений </t>
  </si>
  <si>
    <t>кассовый расход за  год</t>
  </si>
  <si>
    <t>КСП</t>
  </si>
  <si>
    <t>2016 год</t>
  </si>
  <si>
    <t>1 полугодие 2017 года</t>
  </si>
  <si>
    <t>ксп</t>
  </si>
  <si>
    <t>Своевременность представления реестра расходных обязательств ГРБС (представить РРО до 15.04.2020)</t>
  </si>
  <si>
    <t>ИТОГОВЫЕ ПОКАЗАТЕЛИ ПО ГРБС ЗА 2021 ГОД</t>
  </si>
  <si>
    <t>дебиторка на начало 2021 года</t>
  </si>
  <si>
    <t>дебиторка на 01.01.2022 года</t>
  </si>
  <si>
    <t xml:space="preserve">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</si>
</sst>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.00_р_."/>
  </numFmts>
  <fonts count="2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4"/>
      <name val="Arial Cyr"/>
      <charset val="204"/>
    </font>
    <font>
      <sz val="12"/>
      <color indexed="10"/>
      <name val="Times New Roman"/>
      <family val="1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2" fillId="0" borderId="1" xfId="0" applyNumberFormat="1" applyFont="1" applyBorder="1" applyAlignment="1">
      <alignment horizontal="center" vertical="top" wrapText="1"/>
    </xf>
    <xf numFmtId="0" fontId="0" fillId="0" borderId="0" xfId="0" applyBorder="1"/>
    <xf numFmtId="1" fontId="5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textRotation="255"/>
    </xf>
    <xf numFmtId="1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0" fillId="3" borderId="0" xfId="0" applyFill="1"/>
    <xf numFmtId="164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0" fontId="0" fillId="2" borderId="0" xfId="0" applyFill="1"/>
    <xf numFmtId="0" fontId="0" fillId="0" borderId="0" xfId="0" applyFill="1"/>
    <xf numFmtId="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center" textRotation="255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justify" vertical="top" wrapText="1"/>
    </xf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10" fillId="0" borderId="0" xfId="0" applyFont="1" applyFill="1"/>
    <xf numFmtId="164" fontId="2" fillId="2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right"/>
    </xf>
    <xf numFmtId="2" fontId="1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top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 wrapText="1"/>
    </xf>
    <xf numFmtId="1" fontId="0" fillId="4" borderId="1" xfId="0" applyNumberForma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top" wrapText="1"/>
    </xf>
    <xf numFmtId="0" fontId="0" fillId="5" borderId="0" xfId="0" applyFill="1"/>
    <xf numFmtId="164" fontId="2" fillId="6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6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justify" vertical="top" wrapText="1"/>
    </xf>
    <xf numFmtId="165" fontId="2" fillId="7" borderId="1" xfId="0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/>
    </xf>
    <xf numFmtId="2" fontId="1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0" xfId="0" applyNumberFormat="1" applyFill="1"/>
    <xf numFmtId="165" fontId="0" fillId="0" borderId="0" xfId="0" applyNumberFormat="1"/>
    <xf numFmtId="1" fontId="2" fillId="7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3" borderId="1" xfId="0" applyFont="1" applyFill="1" applyBorder="1" applyAlignment="1">
      <alignment horizontal="justify"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7" borderId="1" xfId="0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6" fontId="2" fillId="7" borderId="1" xfId="0" applyNumberFormat="1" applyFont="1" applyFill="1" applyBorder="1" applyAlignment="1">
      <alignment horizontal="center" vertical="top" wrapText="1"/>
    </xf>
    <xf numFmtId="164" fontId="0" fillId="7" borderId="0" xfId="0" applyNumberFormat="1" applyFill="1"/>
    <xf numFmtId="0" fontId="0" fillId="7" borderId="0" xfId="0" applyFill="1"/>
    <xf numFmtId="0" fontId="2" fillId="7" borderId="1" xfId="0" applyFont="1" applyFill="1" applyBorder="1" applyAlignment="1">
      <alignment horizontal="center" vertical="top" wrapText="1"/>
    </xf>
    <xf numFmtId="1" fontId="5" fillId="7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top" wrapText="1"/>
    </xf>
    <xf numFmtId="1" fontId="2" fillId="6" borderId="1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164" fontId="0" fillId="6" borderId="0" xfId="0" applyNumberFormat="1" applyFill="1" applyBorder="1" applyAlignment="1">
      <alignment horizontal="center" vertical="top"/>
    </xf>
    <xf numFmtId="165" fontId="0" fillId="0" borderId="0" xfId="0" applyNumberForma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center" vertical="top"/>
    </xf>
    <xf numFmtId="14" fontId="2" fillId="6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9" fillId="6" borderId="1" xfId="0" applyFont="1" applyFill="1" applyBorder="1" applyAlignment="1">
      <alignment horizontal="center" vertical="top" wrapText="1"/>
    </xf>
    <xf numFmtId="165" fontId="19" fillId="6" borderId="1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top" wrapText="1"/>
    </xf>
    <xf numFmtId="164" fontId="20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3" borderId="1" xfId="0" applyNumberFormat="1" applyFont="1" applyFill="1" applyBorder="1" applyAlignment="1">
      <alignment horizontal="right" vertical="top" wrapText="1"/>
    </xf>
    <xf numFmtId="164" fontId="0" fillId="0" borderId="0" xfId="0" applyNumberFormat="1" applyFont="1" applyAlignment="1">
      <alignment horizontal="right"/>
    </xf>
    <xf numFmtId="165" fontId="19" fillId="7" borderId="1" xfId="0" applyNumberFormat="1" applyFont="1" applyFill="1" applyBorder="1" applyAlignment="1">
      <alignment horizontal="center"/>
    </xf>
    <xf numFmtId="165" fontId="0" fillId="7" borderId="0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66" fontId="9" fillId="6" borderId="1" xfId="0" applyNumberFormat="1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horizontal="right" vertical="top" wrapText="1"/>
    </xf>
    <xf numFmtId="164" fontId="9" fillId="8" borderId="1" xfId="0" applyNumberFormat="1" applyFont="1" applyFill="1" applyBorder="1" applyAlignment="1">
      <alignment horizontal="right" vertical="top" wrapText="1"/>
    </xf>
    <xf numFmtId="2" fontId="1" fillId="7" borderId="1" xfId="0" applyNumberFormat="1" applyFont="1" applyFill="1" applyBorder="1" applyAlignment="1">
      <alignment horizontal="center" vertical="center" wrapText="1"/>
    </xf>
    <xf numFmtId="167" fontId="2" fillId="7" borderId="1" xfId="0" applyNumberFormat="1" applyFont="1" applyFill="1" applyBorder="1" applyAlignment="1">
      <alignment horizontal="center" vertical="top" wrapText="1"/>
    </xf>
    <xf numFmtId="1" fontId="6" fillId="6" borderId="1" xfId="0" applyNumberFormat="1" applyFont="1" applyFill="1" applyBorder="1" applyAlignment="1">
      <alignment horizontal="center"/>
    </xf>
    <xf numFmtId="166" fontId="2" fillId="6" borderId="1" xfId="0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  <pageSetUpPr fitToPage="1"/>
  </sheetPr>
  <dimension ref="A1:P31"/>
  <sheetViews>
    <sheetView tabSelected="1" view="pageBreakPreview" zoomScale="75" zoomScaleNormal="6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O27" sqref="O27"/>
    </sheetView>
  </sheetViews>
  <sheetFormatPr defaultRowHeight="15.75" x14ac:dyDescent="0.2"/>
  <cols>
    <col min="1" max="1" width="5.140625" customWidth="1"/>
    <col min="2" max="2" width="40" customWidth="1"/>
    <col min="3" max="3" width="8.42578125" style="7" customWidth="1"/>
    <col min="4" max="6" width="9.140625" style="43"/>
    <col min="7" max="7" width="9.28515625" style="134" bestFit="1" customWidth="1"/>
    <col min="8" max="8" width="9.140625" style="43"/>
    <col min="9" max="9" width="8.5703125" style="43" customWidth="1"/>
    <col min="10" max="12" width="9.140625" style="43"/>
    <col min="13" max="13" width="9.28515625" style="43" customWidth="1"/>
    <col min="14" max="14" width="9.7109375" style="43" customWidth="1"/>
    <col min="15" max="15" width="11.140625" style="136" bestFit="1" customWidth="1"/>
  </cols>
  <sheetData>
    <row r="1" spans="1:15" ht="22.5" customHeight="1" x14ac:dyDescent="0.25">
      <c r="B1" s="171" t="s">
        <v>131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5" s="50" customFormat="1" ht="30.75" customHeight="1" x14ac:dyDescent="0.2">
      <c r="A2" s="5" t="s">
        <v>35</v>
      </c>
      <c r="B2" s="5" t="s">
        <v>36</v>
      </c>
      <c r="C2" s="105" t="s">
        <v>114</v>
      </c>
      <c r="D2" s="106" t="s">
        <v>37</v>
      </c>
      <c r="E2" s="106" t="s">
        <v>115</v>
      </c>
      <c r="F2" s="106" t="s">
        <v>38</v>
      </c>
      <c r="G2" s="106" t="s">
        <v>126</v>
      </c>
      <c r="H2" s="106" t="s">
        <v>116</v>
      </c>
      <c r="I2" s="106" t="s">
        <v>39</v>
      </c>
      <c r="J2" s="106" t="s">
        <v>40</v>
      </c>
      <c r="K2" s="106" t="s">
        <v>41</v>
      </c>
      <c r="L2" s="106" t="s">
        <v>42</v>
      </c>
      <c r="M2" s="106" t="s">
        <v>43</v>
      </c>
      <c r="N2" s="106" t="s">
        <v>44</v>
      </c>
      <c r="O2" s="136"/>
    </row>
    <row r="3" spans="1:15" s="49" customFormat="1" ht="11.25" x14ac:dyDescent="0.2">
      <c r="A3" s="47">
        <v>1</v>
      </c>
      <c r="B3" s="47">
        <v>2</v>
      </c>
      <c r="C3" s="47">
        <v>3</v>
      </c>
      <c r="D3" s="47">
        <v>4</v>
      </c>
      <c r="E3" s="47">
        <v>5</v>
      </c>
      <c r="F3" s="47">
        <v>6</v>
      </c>
      <c r="G3" s="129">
        <v>7</v>
      </c>
      <c r="H3" s="47">
        <v>8</v>
      </c>
      <c r="I3" s="47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  <c r="O3" s="137"/>
    </row>
    <row r="4" spans="1:15" ht="51" customHeight="1" x14ac:dyDescent="0.2">
      <c r="A4" s="102" t="s">
        <v>0</v>
      </c>
      <c r="B4" s="3" t="s">
        <v>1</v>
      </c>
      <c r="C4" s="1">
        <f>Р1!B5</f>
        <v>5</v>
      </c>
      <c r="D4" s="1">
        <f>Р1!B6</f>
        <v>5</v>
      </c>
      <c r="E4" s="1">
        <f>Р1!B7</f>
        <v>5</v>
      </c>
      <c r="F4" s="1">
        <f>Р1!B8</f>
        <v>5</v>
      </c>
      <c r="G4" s="107">
        <f>Р1!B9</f>
        <v>5</v>
      </c>
      <c r="H4" s="1">
        <f>Р1!B10</f>
        <v>5</v>
      </c>
      <c r="I4" s="1">
        <f>Р1!B11</f>
        <v>5</v>
      </c>
      <c r="J4" s="44">
        <f>Р1!B12</f>
        <v>5</v>
      </c>
      <c r="K4" s="44">
        <f>Р1!B13</f>
        <v>2</v>
      </c>
      <c r="L4" s="44">
        <f>Р1!B14</f>
        <v>5</v>
      </c>
      <c r="M4" s="44">
        <f>Р1!B15</f>
        <v>5</v>
      </c>
      <c r="N4" s="44">
        <f>Р1!B16</f>
        <v>5</v>
      </c>
      <c r="O4" s="136">
        <f>(C4+D4+E4+F4+G4+H4+I4+J4+K4+L4+M4+N4)/12</f>
        <v>4.75</v>
      </c>
    </row>
    <row r="5" spans="1:15" ht="67.5" customHeight="1" x14ac:dyDescent="0.2">
      <c r="A5" s="102" t="s">
        <v>2</v>
      </c>
      <c r="B5" s="4" t="s">
        <v>3</v>
      </c>
      <c r="C5" s="46" t="str">
        <f>Р2!B5</f>
        <v>нет</v>
      </c>
      <c r="D5" s="85">
        <f>Р2!B6</f>
        <v>4</v>
      </c>
      <c r="E5" s="85">
        <f>Р2!B7</f>
        <v>5</v>
      </c>
      <c r="F5" s="85">
        <f>Р2!B8</f>
        <v>5</v>
      </c>
      <c r="G5" s="112" t="str">
        <f>Р2!B9</f>
        <v>нет</v>
      </c>
      <c r="H5" s="85">
        <f>Р2!B10</f>
        <v>5</v>
      </c>
      <c r="I5" s="29">
        <f>Р2!B11</f>
        <v>5</v>
      </c>
      <c r="J5" s="29">
        <f>Р2!B12</f>
        <v>5</v>
      </c>
      <c r="K5" s="45">
        <f>Р2!B13</f>
        <v>5</v>
      </c>
      <c r="L5" s="45">
        <f>Р2!B14</f>
        <v>5</v>
      </c>
      <c r="M5" s="46" t="str">
        <f>Р2!B15</f>
        <v>нет</v>
      </c>
      <c r="N5" s="53" t="str">
        <f>Р2!B16</f>
        <v>нет</v>
      </c>
      <c r="O5" s="136">
        <f>(D5+E5+F5+H5+I5+J5+K5+L5)/8</f>
        <v>4.875</v>
      </c>
    </row>
    <row r="6" spans="1:15" ht="81.75" customHeight="1" x14ac:dyDescent="0.2">
      <c r="A6" s="102" t="s">
        <v>4</v>
      </c>
      <c r="B6" s="4" t="s">
        <v>5</v>
      </c>
      <c r="C6" s="54" t="s">
        <v>99</v>
      </c>
      <c r="D6" s="29">
        <f>Р3!B6</f>
        <v>4</v>
      </c>
      <c r="E6" s="54" t="s">
        <v>99</v>
      </c>
      <c r="F6" s="46" t="s">
        <v>99</v>
      </c>
      <c r="G6" s="112" t="str">
        <f>Р3!B9</f>
        <v>нет</v>
      </c>
      <c r="H6" s="54" t="s">
        <v>99</v>
      </c>
      <c r="I6" s="29">
        <f>Р3!B11</f>
        <v>5</v>
      </c>
      <c r="J6" s="45">
        <f>Р3!B12</f>
        <v>5</v>
      </c>
      <c r="K6" s="85">
        <f>Р3!B13</f>
        <v>0</v>
      </c>
      <c r="L6" s="45">
        <f>Р3!B14</f>
        <v>0</v>
      </c>
      <c r="M6" s="85">
        <f>Р3!B15</f>
        <v>0</v>
      </c>
      <c r="N6" s="46" t="s">
        <v>99</v>
      </c>
      <c r="O6" s="136">
        <f>(D6+I6+J6+K6+L6+M6)/6</f>
        <v>2.3333333333333335</v>
      </c>
    </row>
    <row r="7" spans="1:15" ht="49.5" customHeight="1" x14ac:dyDescent="0.2">
      <c r="A7" s="3" t="s">
        <v>6</v>
      </c>
      <c r="B7" s="4" t="s">
        <v>34</v>
      </c>
      <c r="C7" s="29">
        <f>Р4!B5</f>
        <v>4</v>
      </c>
      <c r="D7" s="29">
        <f>Р4!B6</f>
        <v>5</v>
      </c>
      <c r="E7" s="29">
        <f>Р4!B7</f>
        <v>3</v>
      </c>
      <c r="F7" s="29">
        <f>Р4!B8</f>
        <v>4</v>
      </c>
      <c r="G7" s="130">
        <f>Р4!B9</f>
        <v>4</v>
      </c>
      <c r="H7" s="29">
        <f>Р4!B10</f>
        <v>2</v>
      </c>
      <c r="I7" s="29">
        <f>Р4!B11</f>
        <v>5</v>
      </c>
      <c r="J7" s="45">
        <f>Р4!B12</f>
        <v>3</v>
      </c>
      <c r="K7" s="62">
        <f>Р4!B13</f>
        <v>1</v>
      </c>
      <c r="L7" s="45">
        <f>Р4!B14</f>
        <v>1</v>
      </c>
      <c r="M7" s="62">
        <f>Р4!B15</f>
        <v>0</v>
      </c>
      <c r="N7" s="45">
        <f>Р4!B16</f>
        <v>4</v>
      </c>
      <c r="O7" s="136">
        <f>(C7+D7+E7+F7+G7+H7+I7+J7+K7+L7+M7+N7)/12</f>
        <v>3</v>
      </c>
    </row>
    <row r="8" spans="1:15" ht="66" customHeight="1" x14ac:dyDescent="0.2">
      <c r="A8" s="3" t="s">
        <v>7</v>
      </c>
      <c r="B8" s="4" t="s">
        <v>8</v>
      </c>
      <c r="C8" s="29">
        <f>Р5!B5</f>
        <v>0</v>
      </c>
      <c r="D8" s="29">
        <f>Р5!B6</f>
        <v>0</v>
      </c>
      <c r="E8" s="29">
        <f>Р5!B7</f>
        <v>0</v>
      </c>
      <c r="F8" s="29">
        <f>Р5!B8</f>
        <v>3</v>
      </c>
      <c r="G8" s="130">
        <f>Р5!B9</f>
        <v>0</v>
      </c>
      <c r="H8" s="29">
        <f>Р5!B10</f>
        <v>0</v>
      </c>
      <c r="I8" s="29">
        <f>Р5!B11</f>
        <v>2</v>
      </c>
      <c r="J8" s="45">
        <f>Р5!B12</f>
        <v>2</v>
      </c>
      <c r="K8" s="62">
        <f>Р5!B13</f>
        <v>0</v>
      </c>
      <c r="L8" s="45">
        <f>Р5!B14</f>
        <v>4</v>
      </c>
      <c r="M8" s="62">
        <f>Р5!B15</f>
        <v>0</v>
      </c>
      <c r="N8" s="45">
        <f>Р5!B16</f>
        <v>0</v>
      </c>
      <c r="O8" s="136">
        <f>(C8+D8+E8+F8+G8+H8+I8+J8+K8+L8+M8+N8)/12</f>
        <v>0.91666666666666663</v>
      </c>
    </row>
    <row r="9" spans="1:15" ht="67.5" customHeight="1" x14ac:dyDescent="0.2">
      <c r="A9" s="102" t="s">
        <v>9</v>
      </c>
      <c r="B9" s="4" t="s">
        <v>10</v>
      </c>
      <c r="C9" s="54" t="s">
        <v>99</v>
      </c>
      <c r="D9" s="29">
        <f>Р6!B6</f>
        <v>5</v>
      </c>
      <c r="E9" s="54" t="s">
        <v>99</v>
      </c>
      <c r="F9" s="46" t="str">
        <f>Р6!B8</f>
        <v>нет</v>
      </c>
      <c r="G9" s="112" t="str">
        <f>Р6!B9</f>
        <v>нет</v>
      </c>
      <c r="H9" s="54" t="s">
        <v>99</v>
      </c>
      <c r="I9" s="29">
        <f>Р6!B11</f>
        <v>5</v>
      </c>
      <c r="J9" s="45">
        <f>Р6!B12</f>
        <v>5</v>
      </c>
      <c r="K9" s="62">
        <f>Р6!B13</f>
        <v>5</v>
      </c>
      <c r="L9" s="45">
        <f>Р6!B14</f>
        <v>5</v>
      </c>
      <c r="M9" s="62">
        <f>Р6!B15</f>
        <v>5</v>
      </c>
      <c r="N9" s="53" t="str">
        <f>Р6!B16</f>
        <v>нет</v>
      </c>
      <c r="O9" s="136">
        <f>(D9+I9+J9+K9+L9+M9)/6</f>
        <v>5</v>
      </c>
    </row>
    <row r="10" spans="1:15" ht="48" customHeight="1" x14ac:dyDescent="0.2">
      <c r="A10" s="102" t="s">
        <v>11</v>
      </c>
      <c r="B10" s="4" t="s">
        <v>12</v>
      </c>
      <c r="C10" s="29">
        <f>Р7!B5</f>
        <v>5</v>
      </c>
      <c r="D10" s="29">
        <f>Р7!B6</f>
        <v>5</v>
      </c>
      <c r="E10" s="29">
        <f>Р7!B7</f>
        <v>5</v>
      </c>
      <c r="F10" s="29">
        <f>Р7!B8</f>
        <v>5</v>
      </c>
      <c r="G10" s="130">
        <f>Р7!B9</f>
        <v>5</v>
      </c>
      <c r="H10" s="29">
        <f>Р7!B10</f>
        <v>5</v>
      </c>
      <c r="I10" s="29">
        <f>Р7!B11</f>
        <v>5</v>
      </c>
      <c r="J10" s="45">
        <f>Р7!B12</f>
        <v>5</v>
      </c>
      <c r="K10" s="62">
        <f>Р7!B13</f>
        <v>5</v>
      </c>
      <c r="L10" s="45">
        <f>Р7!B14</f>
        <v>5</v>
      </c>
      <c r="M10" s="62">
        <f>Р7!B15</f>
        <v>5</v>
      </c>
      <c r="N10" s="45">
        <f>Р7!B16</f>
        <v>5</v>
      </c>
      <c r="O10" s="136">
        <f>(C10+D10+E10+F10+G10+H10+I10+J10+K10+L10+M10+N10)/12</f>
        <v>5</v>
      </c>
    </row>
    <row r="11" spans="1:15" ht="84.75" customHeight="1" x14ac:dyDescent="0.2">
      <c r="A11" s="102" t="s">
        <v>13</v>
      </c>
      <c r="B11" s="4" t="s">
        <v>108</v>
      </c>
      <c r="C11" s="54" t="s">
        <v>99</v>
      </c>
      <c r="D11" s="29">
        <f>Р8!B6</f>
        <v>5</v>
      </c>
      <c r="E11" s="54" t="s">
        <v>99</v>
      </c>
      <c r="F11" s="46" t="str">
        <f>Р8!B8</f>
        <v>нет</v>
      </c>
      <c r="G11" s="112" t="str">
        <f>Р8!B9</f>
        <v>нет</v>
      </c>
      <c r="H11" s="54" t="s">
        <v>99</v>
      </c>
      <c r="I11" s="29">
        <f>Р8!B11</f>
        <v>5</v>
      </c>
      <c r="J11" s="45">
        <f>Р8!B12</f>
        <v>5</v>
      </c>
      <c r="K11" s="62">
        <f>Р8!B13</f>
        <v>5</v>
      </c>
      <c r="L11" s="45">
        <f>Р8!B14</f>
        <v>5</v>
      </c>
      <c r="M11" s="62">
        <f>Р8!B15</f>
        <v>5</v>
      </c>
      <c r="N11" s="53" t="str">
        <f>Р8!B16</f>
        <v>нет</v>
      </c>
      <c r="O11" s="136">
        <f>(D11+I11+J11+K11+L11+M11)/6</f>
        <v>5</v>
      </c>
    </row>
    <row r="12" spans="1:15" ht="33" customHeight="1" x14ac:dyDescent="0.2">
      <c r="A12" s="3" t="s">
        <v>14</v>
      </c>
      <c r="B12" s="3" t="s">
        <v>15</v>
      </c>
      <c r="C12" s="29">
        <f>Р9!B5</f>
        <v>5</v>
      </c>
      <c r="D12" s="29">
        <f>Р9!B6</f>
        <v>5</v>
      </c>
      <c r="E12" s="29">
        <f>Р9!B7</f>
        <v>5</v>
      </c>
      <c r="F12" s="29">
        <f>Р9!B8</f>
        <v>5</v>
      </c>
      <c r="G12" s="130">
        <f>Р9!B9</f>
        <v>1</v>
      </c>
      <c r="H12" s="29">
        <f>Р9!B10</f>
        <v>4</v>
      </c>
      <c r="I12" s="29">
        <f>Р9!B11</f>
        <v>5</v>
      </c>
      <c r="J12" s="45">
        <f>Р9!B12</f>
        <v>3</v>
      </c>
      <c r="K12" s="62">
        <f>Р9!B13</f>
        <v>4</v>
      </c>
      <c r="L12" s="45">
        <f>Р9!B14</f>
        <v>5</v>
      </c>
      <c r="M12" s="62">
        <f>Р9!B15</f>
        <v>4</v>
      </c>
      <c r="N12" s="45">
        <f>Р9!B16</f>
        <v>5</v>
      </c>
      <c r="O12" s="136">
        <f>(C12+D12+E12+F12+G12+H12+I12+J12+K12+L12+M12+N12)/12</f>
        <v>4.25</v>
      </c>
    </row>
    <row r="13" spans="1:15" ht="69" customHeight="1" x14ac:dyDescent="0.2">
      <c r="A13" s="3" t="s">
        <v>16</v>
      </c>
      <c r="B13" s="3" t="s">
        <v>17</v>
      </c>
      <c r="C13" s="1">
        <f>Р10!B5</f>
        <v>5</v>
      </c>
      <c r="D13" s="1">
        <f>Р10!B6</f>
        <v>5</v>
      </c>
      <c r="E13" s="1">
        <f>Р10!B7</f>
        <v>5</v>
      </c>
      <c r="F13" s="1">
        <f>Р10!B8</f>
        <v>5</v>
      </c>
      <c r="G13" s="107">
        <f>Р10!B9</f>
        <v>5</v>
      </c>
      <c r="H13" s="1">
        <f>Р10!B10</f>
        <v>5</v>
      </c>
      <c r="I13" s="1">
        <f>Р10!B11</f>
        <v>5</v>
      </c>
      <c r="J13" s="44">
        <f>Р10!B12</f>
        <v>5</v>
      </c>
      <c r="K13" s="57">
        <f>Р10!B13</f>
        <v>5</v>
      </c>
      <c r="L13" s="44">
        <f>Р10!B14</f>
        <v>5</v>
      </c>
      <c r="M13" s="57">
        <f>Р10!B15</f>
        <v>5</v>
      </c>
      <c r="N13" s="44">
        <f>Р10!B16</f>
        <v>5</v>
      </c>
      <c r="O13" s="136">
        <f t="shared" ref="O13:O22" si="0">(C13+D13+E13+F13+G13+H13+I13+J13+K13+L13+M13+N13)/12</f>
        <v>5</v>
      </c>
    </row>
    <row r="14" spans="1:15" ht="66" customHeight="1" x14ac:dyDescent="0.2">
      <c r="A14" s="3" t="s">
        <v>18</v>
      </c>
      <c r="B14" s="3" t="s">
        <v>19</v>
      </c>
      <c r="C14" s="1">
        <f>Р11!B5</f>
        <v>5</v>
      </c>
      <c r="D14" s="1">
        <f>Р11!B6</f>
        <v>0</v>
      </c>
      <c r="E14" s="1">
        <f>Р11!B7</f>
        <v>5</v>
      </c>
      <c r="F14" s="1">
        <f>Р11!B8</f>
        <v>5</v>
      </c>
      <c r="G14" s="107">
        <f>Р11!B9</f>
        <v>5</v>
      </c>
      <c r="H14" s="1">
        <f>Р11!B10</f>
        <v>5</v>
      </c>
      <c r="I14" s="1">
        <f>Р11!B11</f>
        <v>0</v>
      </c>
      <c r="J14" s="44">
        <f>Р11!B12</f>
        <v>0</v>
      </c>
      <c r="K14" s="57">
        <f>Р11!B13</f>
        <v>0</v>
      </c>
      <c r="L14" s="44">
        <f>Р11!B14</f>
        <v>0</v>
      </c>
      <c r="M14" s="57">
        <f>Р11!B15</f>
        <v>0</v>
      </c>
      <c r="N14" s="44">
        <f>Р11!B16</f>
        <v>0</v>
      </c>
      <c r="O14" s="136">
        <f t="shared" si="0"/>
        <v>2.0833333333333335</v>
      </c>
    </row>
    <row r="15" spans="1:15" ht="71.25" customHeight="1" x14ac:dyDescent="0.2">
      <c r="A15" s="3" t="s">
        <v>20</v>
      </c>
      <c r="B15" s="3" t="s">
        <v>21</v>
      </c>
      <c r="C15" s="1">
        <f>Р12!B5</f>
        <v>5</v>
      </c>
      <c r="D15" s="1">
        <f>Р12!B6</f>
        <v>5</v>
      </c>
      <c r="E15" s="1">
        <f>Р12!B7</f>
        <v>5</v>
      </c>
      <c r="F15" s="1">
        <f>Р12!B8</f>
        <v>5</v>
      </c>
      <c r="G15" s="107">
        <f>Р12!B9</f>
        <v>5</v>
      </c>
      <c r="H15" s="1">
        <f>Р12!B10</f>
        <v>5</v>
      </c>
      <c r="I15" s="1">
        <f>Р12!B11</f>
        <v>5</v>
      </c>
      <c r="J15" s="44">
        <f>Р12!B12</f>
        <v>5</v>
      </c>
      <c r="K15" s="57">
        <f>Р12!B13</f>
        <v>5</v>
      </c>
      <c r="L15" s="44">
        <f>Р12!B14</f>
        <v>5</v>
      </c>
      <c r="M15" s="57">
        <f>Р12!B15</f>
        <v>5</v>
      </c>
      <c r="N15" s="44">
        <f>Р12!B16</f>
        <v>5</v>
      </c>
      <c r="O15" s="136">
        <f t="shared" si="0"/>
        <v>5</v>
      </c>
    </row>
    <row r="16" spans="1:15" ht="84.75" customHeight="1" x14ac:dyDescent="0.2">
      <c r="A16" s="3" t="s">
        <v>22</v>
      </c>
      <c r="B16" s="3" t="s">
        <v>23</v>
      </c>
      <c r="C16" s="1">
        <f>Р13!B5</f>
        <v>5</v>
      </c>
      <c r="D16" s="1">
        <f>Р13!B6</f>
        <v>5</v>
      </c>
      <c r="E16" s="1">
        <f>Р13!B7</f>
        <v>5</v>
      </c>
      <c r="F16" s="1">
        <f>Р13!B8</f>
        <v>5</v>
      </c>
      <c r="G16" s="107">
        <f>Р13!B9</f>
        <v>5</v>
      </c>
      <c r="H16" s="1">
        <f>Р13!B10</f>
        <v>5</v>
      </c>
      <c r="I16" s="1">
        <f>Р13!B11</f>
        <v>5</v>
      </c>
      <c r="J16" s="44">
        <f>Р13!B12</f>
        <v>0</v>
      </c>
      <c r="K16" s="57">
        <f>Р13!B13</f>
        <v>0</v>
      </c>
      <c r="L16" s="90" t="str">
        <f>Р13!B14</f>
        <v>нет</v>
      </c>
      <c r="M16" s="57">
        <f>Р13!B15</f>
        <v>5</v>
      </c>
      <c r="N16" s="46" t="str">
        <f>Р13!B16</f>
        <v>нет</v>
      </c>
      <c r="O16" s="136">
        <f>(C16+D16+E16+F16+G16+H16+I16+J16+K16+M16)/10</f>
        <v>4</v>
      </c>
    </row>
    <row r="17" spans="1:16" s="27" customFormat="1" ht="48.75" customHeight="1" x14ac:dyDescent="0.2">
      <c r="A17" s="138" t="s">
        <v>24</v>
      </c>
      <c r="B17" s="38" t="s">
        <v>25</v>
      </c>
      <c r="C17" s="31">
        <f>Р14!B5</f>
        <v>5</v>
      </c>
      <c r="D17" s="31">
        <f>Р14!B6</f>
        <v>5</v>
      </c>
      <c r="E17" s="31">
        <f>Р14!B7</f>
        <v>5</v>
      </c>
      <c r="F17" s="31">
        <f>Р14!B8</f>
        <v>5</v>
      </c>
      <c r="G17" s="107">
        <f>Р14!B9</f>
        <v>5</v>
      </c>
      <c r="H17" s="31">
        <f>Р14!B10</f>
        <v>5</v>
      </c>
      <c r="I17" s="31">
        <f>Р14!B11</f>
        <v>5</v>
      </c>
      <c r="J17" s="31">
        <f>Р14!B12</f>
        <v>5</v>
      </c>
      <c r="K17" s="31">
        <f>Р14!B13</f>
        <v>5</v>
      </c>
      <c r="L17" s="31">
        <f>Р14!B14</f>
        <v>5</v>
      </c>
      <c r="M17" s="31">
        <f>Р14!B15</f>
        <v>5</v>
      </c>
      <c r="N17" s="31">
        <f>Р14!B16</f>
        <v>5</v>
      </c>
      <c r="O17" s="136">
        <f t="shared" si="0"/>
        <v>5</v>
      </c>
    </row>
    <row r="18" spans="1:16" ht="33.75" customHeight="1" x14ac:dyDescent="0.2">
      <c r="A18" s="138" t="s">
        <v>26</v>
      </c>
      <c r="B18" s="3" t="s">
        <v>27</v>
      </c>
      <c r="C18" s="1">
        <f>Р15!B5</f>
        <v>5</v>
      </c>
      <c r="D18" s="1">
        <f>Р15!B6</f>
        <v>5</v>
      </c>
      <c r="E18" s="1">
        <f>Р15!B7</f>
        <v>5</v>
      </c>
      <c r="F18" s="1">
        <f>Р15!B8</f>
        <v>5</v>
      </c>
      <c r="G18" s="107">
        <f>Р15!B9</f>
        <v>5</v>
      </c>
      <c r="H18" s="1">
        <f>Р15!B10</f>
        <v>5</v>
      </c>
      <c r="I18" s="1">
        <f>Р15!B11</f>
        <v>5</v>
      </c>
      <c r="J18" s="1">
        <f>Р15!B12</f>
        <v>5</v>
      </c>
      <c r="K18" s="1">
        <f>Р15!B13</f>
        <v>5</v>
      </c>
      <c r="L18" s="1">
        <f>Р15!B14</f>
        <v>5</v>
      </c>
      <c r="M18" s="1">
        <f>Р15!B15</f>
        <v>5</v>
      </c>
      <c r="N18" s="1">
        <f>Р15!B16</f>
        <v>5</v>
      </c>
      <c r="O18" s="136">
        <f t="shared" si="0"/>
        <v>5</v>
      </c>
    </row>
    <row r="19" spans="1:16" ht="48.75" customHeight="1" x14ac:dyDescent="0.2">
      <c r="A19" s="3" t="s">
        <v>122</v>
      </c>
      <c r="B19" s="3" t="s">
        <v>118</v>
      </c>
      <c r="C19" s="1">
        <f>Р16!B5</f>
        <v>5</v>
      </c>
      <c r="D19" s="1">
        <f>Р16!B6</f>
        <v>5</v>
      </c>
      <c r="E19" s="1">
        <f>Р16!B7</f>
        <v>5</v>
      </c>
      <c r="F19" s="1">
        <f>Р16!B8</f>
        <v>5</v>
      </c>
      <c r="G19" s="107">
        <f>Р16!B9</f>
        <v>5</v>
      </c>
      <c r="H19" s="1">
        <f>Р16!B10</f>
        <v>2</v>
      </c>
      <c r="I19" s="1">
        <f>Р16!B12</f>
        <v>4</v>
      </c>
      <c r="J19" s="1">
        <f>Р16!B13</f>
        <v>5</v>
      </c>
      <c r="K19" s="1">
        <f>Р16!B14</f>
        <v>2</v>
      </c>
      <c r="L19" s="1">
        <f>Р16!B15</f>
        <v>5</v>
      </c>
      <c r="M19" s="1">
        <f>Р16!B16</f>
        <v>2</v>
      </c>
      <c r="N19" s="1">
        <f>Р16!B17</f>
        <v>5</v>
      </c>
      <c r="O19" s="136">
        <f t="shared" si="0"/>
        <v>4.166666666666667</v>
      </c>
    </row>
    <row r="20" spans="1:16" ht="69" customHeight="1" x14ac:dyDescent="0.2">
      <c r="A20" s="3" t="s">
        <v>29</v>
      </c>
      <c r="B20" s="3" t="s">
        <v>28</v>
      </c>
      <c r="C20" s="54" t="s">
        <v>99</v>
      </c>
      <c r="D20" s="1">
        <f>Р17!B6</f>
        <v>5</v>
      </c>
      <c r="E20" s="54" t="s">
        <v>99</v>
      </c>
      <c r="F20" s="46" t="s">
        <v>99</v>
      </c>
      <c r="G20" s="112" t="str">
        <f>Р17!B9</f>
        <v>нет</v>
      </c>
      <c r="H20" s="54" t="s">
        <v>99</v>
      </c>
      <c r="I20" s="1">
        <f>Р17!B11</f>
        <v>5</v>
      </c>
      <c r="J20" s="44">
        <f>Р17!B12</f>
        <v>5</v>
      </c>
      <c r="K20" s="85">
        <f>Р17!B13</f>
        <v>5</v>
      </c>
      <c r="L20" s="44">
        <f>Р17!B14</f>
        <v>5</v>
      </c>
      <c r="M20" s="85">
        <f>Р17!B15</f>
        <v>5</v>
      </c>
      <c r="N20" s="46" t="s">
        <v>99</v>
      </c>
      <c r="O20" s="136">
        <f>(D20+I20+J20+K20+L20+M20)/6</f>
        <v>5</v>
      </c>
    </row>
    <row r="21" spans="1:16" s="58" customFormat="1" ht="30.75" customHeight="1" x14ac:dyDescent="0.2">
      <c r="A21" s="38" t="s">
        <v>123</v>
      </c>
      <c r="B21" s="38" t="s">
        <v>30</v>
      </c>
      <c r="C21" s="31">
        <f>Р18!B5</f>
        <v>5</v>
      </c>
      <c r="D21" s="31">
        <f>Р18!B5</f>
        <v>5</v>
      </c>
      <c r="E21" s="31">
        <f>Р18!B7</f>
        <v>5</v>
      </c>
      <c r="F21" s="31">
        <f>Р18!B8</f>
        <v>5</v>
      </c>
      <c r="G21" s="107">
        <f>Р18!B9</f>
        <v>5</v>
      </c>
      <c r="H21" s="31">
        <f>Р18!B10</f>
        <v>5</v>
      </c>
      <c r="I21" s="31">
        <f>Р18!B11</f>
        <v>5</v>
      </c>
      <c r="J21" s="57">
        <f>Р18!B12</f>
        <v>5</v>
      </c>
      <c r="K21" s="57">
        <f>Р18!B13</f>
        <v>5</v>
      </c>
      <c r="L21" s="57">
        <f>Р18!B14</f>
        <v>5</v>
      </c>
      <c r="M21" s="57">
        <f>Р18!B15</f>
        <v>5</v>
      </c>
      <c r="N21" s="57">
        <f>Р18!B16</f>
        <v>5</v>
      </c>
      <c r="O21" s="136">
        <f t="shared" si="0"/>
        <v>5</v>
      </c>
    </row>
    <row r="22" spans="1:16" ht="67.5" customHeight="1" x14ac:dyDescent="0.2">
      <c r="A22" s="3" t="s">
        <v>110</v>
      </c>
      <c r="B22" s="3" t="s">
        <v>31</v>
      </c>
      <c r="C22" s="1">
        <f>Р19!B4</f>
        <v>5</v>
      </c>
      <c r="D22" s="1">
        <f>Р19!B5</f>
        <v>5</v>
      </c>
      <c r="E22" s="1">
        <f>Р19!B6</f>
        <v>5</v>
      </c>
      <c r="F22" s="1">
        <f>Р19!B7</f>
        <v>5</v>
      </c>
      <c r="G22" s="107">
        <f>Р19!B8</f>
        <v>5</v>
      </c>
      <c r="H22" s="1">
        <f>Р19!B9</f>
        <v>5</v>
      </c>
      <c r="I22" s="1">
        <f>Р19!B10</f>
        <v>5</v>
      </c>
      <c r="J22" s="44">
        <f>Р19!B11</f>
        <v>5</v>
      </c>
      <c r="K22" s="44">
        <f>Р19!B12</f>
        <v>5</v>
      </c>
      <c r="L22" s="44">
        <f>Р19!B13</f>
        <v>5</v>
      </c>
      <c r="M22" s="44">
        <f>Р19!B14</f>
        <v>5</v>
      </c>
      <c r="N22" s="44">
        <f>Р19!B15</f>
        <v>5</v>
      </c>
      <c r="O22" s="136">
        <f t="shared" si="0"/>
        <v>5</v>
      </c>
    </row>
    <row r="23" spans="1:16" ht="32.25" customHeight="1" x14ac:dyDescent="0.2">
      <c r="A23" s="1" t="s">
        <v>32</v>
      </c>
      <c r="B23" s="4" t="s">
        <v>33</v>
      </c>
      <c r="C23" s="46" t="str">
        <f>Р20!B5</f>
        <v>нет</v>
      </c>
      <c r="D23" s="29">
        <f>Р20!B6</f>
        <v>5</v>
      </c>
      <c r="E23" s="46" t="str">
        <f>Р20!B7</f>
        <v>нет</v>
      </c>
      <c r="F23" s="46" t="str">
        <f>Р20!B8</f>
        <v>нет</v>
      </c>
      <c r="G23" s="112" t="str">
        <f>Р20!B9</f>
        <v>нет</v>
      </c>
      <c r="H23" s="46" t="str">
        <f>Р20!B10</f>
        <v>нет</v>
      </c>
      <c r="I23" s="29">
        <f>Р20!B11</f>
        <v>5</v>
      </c>
      <c r="J23" s="45">
        <f>Р20!B12</f>
        <v>5</v>
      </c>
      <c r="K23" s="45">
        <f>Р20!B13</f>
        <v>5</v>
      </c>
      <c r="L23" s="45">
        <f>Р20!B14</f>
        <v>5</v>
      </c>
      <c r="M23" s="62">
        <f>Р20!B15</f>
        <v>5</v>
      </c>
      <c r="N23" s="53" t="str">
        <f>Р20!B16</f>
        <v>нет</v>
      </c>
      <c r="O23" s="136">
        <f>(D23+I23+J23+K23+L23+M23)/6</f>
        <v>5</v>
      </c>
    </row>
    <row r="24" spans="1:16" x14ac:dyDescent="0.2">
      <c r="A24" s="2"/>
      <c r="B24" s="38" t="s">
        <v>103</v>
      </c>
      <c r="C24" s="104">
        <f>(C4+C7+C10+C12+C13+C14+C15+C16+C22+C21+C19+C18+C17+C8)/14</f>
        <v>4.5714285714285712</v>
      </c>
      <c r="D24" s="104">
        <f>(D23+D22+D21+D20+D18+D17+D16+D15+D14+D13+D12+D11+D10+D9+D8+D7+D6+D5+D4+D19)/20</f>
        <v>4.4000000000000004</v>
      </c>
      <c r="E24" s="104">
        <f>(E4+E5+E7+E10+E12+E13+E14+E15+E16+E22+E21+E19+E18+E17+E8)/15</f>
        <v>4.5333333333333332</v>
      </c>
      <c r="F24" s="104">
        <f>(F4+F5+F7+F10+F12+F13+F14+F15+F16+F22+F8+F17+F18+F19+F21)/15</f>
        <v>4.8</v>
      </c>
      <c r="G24" s="104">
        <f>(G4+G7+G10+G12+G13+G14+G15+G16+G22+G21+G19+G18+G17+G8)/14</f>
        <v>4.2857142857142856</v>
      </c>
      <c r="H24" s="104">
        <f>(H4+H5+H7+H10+H12+H13+H14+H15+H16+H22+H8+H17+H18+H19+H21)/15</f>
        <v>4.2</v>
      </c>
      <c r="I24" s="104">
        <f>(I23+I22+I21+I20+I18+I17+I16+I15+I14+I13+I12+I11+I10+I9+I8+I7+I6+I5+I4+I19)/20</f>
        <v>4.55</v>
      </c>
      <c r="J24" s="104">
        <f>(J23+J22+J21+J20+J18+J17+J16+J15+J14+J13+J12+J11+J10+J9+J8+J7+J6+J5+J4+J19)/20</f>
        <v>4.1500000000000004</v>
      </c>
      <c r="K24" s="104">
        <f>(K23+K22+K21+K20+K18+K17+K16+K15+K14+K13+K12+K11+K10+K9+K8+K7+K6+K5+K4+K19)/20</f>
        <v>3.45</v>
      </c>
      <c r="L24" s="104">
        <f>(L23+L22+L21+L20+L18+L17+L15+L14+L13+L12+L11+L10+L9+L8+L7+L6+L5+L4+L19)/19</f>
        <v>4.2105263157894735</v>
      </c>
      <c r="M24" s="104">
        <f>(M23+M22+M21+M20+M18+M17+M15+M14+M13+M12+M11+M10+M9+M8+M7+M6+M4+M16+M19)/19</f>
        <v>3.736842105263158</v>
      </c>
      <c r="N24" s="104">
        <f>(N22+N19+N15+N14+N13+N12+N10+N7+N4+N8+N17+N18+N21)/13</f>
        <v>4.1538461538461542</v>
      </c>
      <c r="O24" s="136">
        <f>O23+O22+O21+O20+O19+O18+O17+O16+O15+O14+O13+O12+O11+O10+O9+O8+O7+O6+O5+O4</f>
        <v>85.375</v>
      </c>
      <c r="P24" s="111"/>
    </row>
    <row r="25" spans="1:16" ht="9" customHeight="1" x14ac:dyDescent="0.2">
      <c r="A25" s="172"/>
      <c r="B25" s="74"/>
      <c r="C25" s="61"/>
      <c r="D25" s="75"/>
      <c r="E25" s="75"/>
      <c r="F25" s="75"/>
      <c r="G25" s="131"/>
      <c r="H25" s="75"/>
      <c r="I25" s="75"/>
      <c r="J25" s="75"/>
      <c r="K25" s="75"/>
      <c r="L25" s="75"/>
      <c r="M25" s="75"/>
      <c r="N25" s="75"/>
    </row>
    <row r="26" spans="1:16" x14ac:dyDescent="0.2">
      <c r="A26" s="172"/>
      <c r="B26" s="66" t="s">
        <v>105</v>
      </c>
      <c r="C26" s="86">
        <f>C22+C21+C19+C18+C17+C16+C15+C14+C13+C12+C10+C8+C7+C4</f>
        <v>64</v>
      </c>
      <c r="D26" s="67">
        <f>D23+D22+D21+D20+D18+D17+D16+D15+D14+D13+D12+D11+D10+D9+D8+D7+D6+D5+D4+D19</f>
        <v>88</v>
      </c>
      <c r="E26" s="67">
        <f>E22+E16+E15+E14+E13+E12+E10+E7+E5+E4+E19+E21+E18+E17+E8</f>
        <v>68</v>
      </c>
      <c r="F26" s="67">
        <f>F22+F16+F15+F14+F13+F12+F10+F7+F5+F4+F19+F21+F18+F17+F8</f>
        <v>72</v>
      </c>
      <c r="G26" s="67">
        <f>G22+G21+G19+G18+G17+G16+G15+G14+G13+G12+G10+G8+G7+G4</f>
        <v>60</v>
      </c>
      <c r="H26" s="67">
        <f>H22+H16+H15+H14+H13+H12+H10+H7+H5+H4+H19+H21+H18+H17+H8</f>
        <v>63</v>
      </c>
      <c r="I26" s="67">
        <f>I23+I22+I21+I20+I18+I17+I16+I15+I14+I13+I12+I11+I10+I9+I8+I7+I6+I5+I4+I19</f>
        <v>91</v>
      </c>
      <c r="J26" s="67">
        <f>J23+J22+J21+J20+J18+J17+J16+J15+J14+J13+J12+J11+J10+J9+J8+J7+J6+J5+J4+J19</f>
        <v>83</v>
      </c>
      <c r="K26" s="67">
        <f>K23+K22+K21+K20+K18+K17+K16+K15+K14+K13+K12+K11+K10+K9+K8+K7+K6+K5+K4+K19</f>
        <v>69</v>
      </c>
      <c r="L26" s="67">
        <f>L23+L22+L21+L20+L18+L17+L15+L14+L13+L12+L11+L10+L9+L8+L7+L6+L5+L4+L19</f>
        <v>80</v>
      </c>
      <c r="M26" s="67">
        <f>M23+M22+M21+M20+M18+M17+M16+M15+M14+M13+M12+M11+M10+M9+M8+M7+M6+M4+M19</f>
        <v>71</v>
      </c>
      <c r="N26" s="67">
        <f>N22+N19+N15+N14+N13+N12+N10+N7+N4+N21+N18+N17+N8</f>
        <v>54</v>
      </c>
    </row>
    <row r="27" spans="1:16" x14ac:dyDescent="0.2">
      <c r="A27" s="172"/>
      <c r="B27" s="68" t="s">
        <v>104</v>
      </c>
      <c r="C27" s="11">
        <f>5*14</f>
        <v>70</v>
      </c>
      <c r="D27" s="44">
        <f>20*5</f>
        <v>100</v>
      </c>
      <c r="E27" s="44">
        <f>5*15</f>
        <v>75</v>
      </c>
      <c r="F27" s="44">
        <f>5*15</f>
        <v>75</v>
      </c>
      <c r="G27" s="132">
        <f>14*5</f>
        <v>70</v>
      </c>
      <c r="H27" s="44">
        <f>5*15</f>
        <v>75</v>
      </c>
      <c r="I27" s="44">
        <f>20*5</f>
        <v>100</v>
      </c>
      <c r="J27" s="44">
        <f>20*5</f>
        <v>100</v>
      </c>
      <c r="K27" s="44">
        <f>20*5</f>
        <v>100</v>
      </c>
      <c r="L27" s="44">
        <f>19*5</f>
        <v>95</v>
      </c>
      <c r="M27" s="44">
        <f>19*5</f>
        <v>95</v>
      </c>
      <c r="N27" s="44">
        <f>5*13</f>
        <v>65</v>
      </c>
    </row>
    <row r="28" spans="1:16" x14ac:dyDescent="0.2">
      <c r="A28" s="172"/>
      <c r="B28" s="74" t="s">
        <v>106</v>
      </c>
      <c r="C28" s="139">
        <f>C26/C27*100</f>
        <v>91.428571428571431</v>
      </c>
      <c r="D28" s="139">
        <f>D26/D27*100</f>
        <v>88</v>
      </c>
      <c r="E28" s="139">
        <f>E26/E27*100</f>
        <v>90.666666666666657</v>
      </c>
      <c r="F28" s="139">
        <f>F26/F27*100</f>
        <v>96</v>
      </c>
      <c r="G28" s="139">
        <f t="shared" ref="G28:N28" si="1">G26/G27*100</f>
        <v>85.714285714285708</v>
      </c>
      <c r="H28" s="139">
        <f t="shared" si="1"/>
        <v>84</v>
      </c>
      <c r="I28" s="139">
        <f t="shared" si="1"/>
        <v>91</v>
      </c>
      <c r="J28" s="139">
        <f t="shared" si="1"/>
        <v>83</v>
      </c>
      <c r="K28" s="139">
        <f t="shared" si="1"/>
        <v>69</v>
      </c>
      <c r="L28" s="139">
        <f t="shared" si="1"/>
        <v>84.210526315789465</v>
      </c>
      <c r="M28" s="139">
        <f t="shared" si="1"/>
        <v>74.73684210526315</v>
      </c>
      <c r="N28" s="139">
        <f t="shared" si="1"/>
        <v>83.07692307692308</v>
      </c>
      <c r="O28" s="136">
        <f>(C28+D28+E28+F28+G28+H28+I28+J28+K28+L28+M28+N28)/12</f>
        <v>85.069484608958291</v>
      </c>
    </row>
    <row r="29" spans="1:16" x14ac:dyDescent="0.25">
      <c r="B29" s="74" t="s">
        <v>134</v>
      </c>
      <c r="C29" s="87">
        <v>3</v>
      </c>
      <c r="D29" s="51">
        <v>5</v>
      </c>
      <c r="E29" s="51">
        <v>4</v>
      </c>
      <c r="F29" s="51">
        <v>1</v>
      </c>
      <c r="G29" s="133">
        <v>7</v>
      </c>
      <c r="H29" s="51">
        <v>10</v>
      </c>
      <c r="I29" s="51">
        <v>2</v>
      </c>
      <c r="J29" s="51">
        <v>9</v>
      </c>
      <c r="K29" s="51">
        <v>12</v>
      </c>
      <c r="L29" s="51">
        <v>6</v>
      </c>
      <c r="M29" s="51">
        <v>11</v>
      </c>
      <c r="N29" s="51">
        <v>8</v>
      </c>
    </row>
    <row r="30" spans="1:16" hidden="1" x14ac:dyDescent="0.2">
      <c r="B30" s="74" t="s">
        <v>128</v>
      </c>
      <c r="C30" s="11">
        <v>3</v>
      </c>
      <c r="D30" s="44">
        <v>5</v>
      </c>
      <c r="E30" s="44">
        <v>1</v>
      </c>
      <c r="F30" s="44">
        <v>1</v>
      </c>
      <c r="G30" s="132">
        <v>8</v>
      </c>
      <c r="H30" s="44">
        <v>9</v>
      </c>
      <c r="I30" s="44">
        <v>1</v>
      </c>
      <c r="J30" s="44">
        <v>4</v>
      </c>
      <c r="K30" s="44">
        <v>2</v>
      </c>
      <c r="L30" s="44">
        <v>6</v>
      </c>
      <c r="M30" s="44">
        <v>7</v>
      </c>
      <c r="N30" s="44">
        <v>6</v>
      </c>
    </row>
    <row r="31" spans="1:16" hidden="1" x14ac:dyDescent="0.25">
      <c r="B31" s="74" t="s">
        <v>127</v>
      </c>
      <c r="C31" s="87">
        <v>8</v>
      </c>
      <c r="D31" s="51">
        <v>7</v>
      </c>
      <c r="E31" s="51">
        <v>3</v>
      </c>
      <c r="F31" s="51">
        <v>4</v>
      </c>
      <c r="G31" s="133"/>
      <c r="H31" s="51">
        <v>9</v>
      </c>
      <c r="I31" s="51">
        <v>1</v>
      </c>
      <c r="J31" s="51">
        <v>2</v>
      </c>
      <c r="K31" s="51">
        <v>10</v>
      </c>
      <c r="L31" s="51">
        <v>6</v>
      </c>
      <c r="M31" s="51">
        <v>7</v>
      </c>
      <c r="N31" s="51">
        <v>5</v>
      </c>
    </row>
  </sheetData>
  <mergeCells count="2">
    <mergeCell ref="B1:N1"/>
    <mergeCell ref="A25:A28"/>
  </mergeCells>
  <phoneticPr fontId="3" type="noConversion"/>
  <pageMargins left="0.59055118110236227" right="0.39370078740157483" top="0.19685039370078741" bottom="0.19685039370078741" header="0.11811023622047245" footer="0.19685039370078741"/>
  <pageSetup paperSize="9" scale="57" orientation="portrait" r:id="rId1"/>
  <headerFooter alignWithMargins="0"/>
  <rowBreaks count="1" manualBreakCount="1">
    <brk id="1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F18"/>
  <sheetViews>
    <sheetView workbookViewId="0">
      <selection activeCell="B15" sqref="B15"/>
    </sheetView>
  </sheetViews>
  <sheetFormatPr defaultRowHeight="12.75" x14ac:dyDescent="0.2"/>
  <cols>
    <col min="1" max="2" width="7.140625" style="7" customWidth="1"/>
    <col min="3" max="3" width="33.140625" customWidth="1"/>
    <col min="4" max="4" width="17.28515625" customWidth="1"/>
    <col min="5" max="5" width="19.28515625" style="126" customWidth="1"/>
  </cols>
  <sheetData>
    <row r="1" spans="1:6" ht="12.75" customHeight="1" x14ac:dyDescent="0.2"/>
    <row r="2" spans="1:6" s="6" customFormat="1" ht="82.5" customHeight="1" x14ac:dyDescent="0.2">
      <c r="A2" s="8" t="s">
        <v>14</v>
      </c>
      <c r="B2" s="18" t="s">
        <v>66</v>
      </c>
      <c r="C2" s="10" t="s">
        <v>15</v>
      </c>
      <c r="D2" s="5" t="s">
        <v>45</v>
      </c>
      <c r="E2" s="167" t="s">
        <v>124</v>
      </c>
    </row>
    <row r="3" spans="1:6" ht="17.25" customHeight="1" x14ac:dyDescent="0.2">
      <c r="A3" s="1">
        <v>1</v>
      </c>
      <c r="B3" s="16"/>
      <c r="C3" s="1" t="s">
        <v>53</v>
      </c>
      <c r="D3" s="1">
        <v>3</v>
      </c>
      <c r="E3" s="127">
        <v>4</v>
      </c>
    </row>
    <row r="4" spans="1:6" ht="63" hidden="1" customHeight="1" x14ac:dyDescent="0.2">
      <c r="A4" s="1" t="s">
        <v>0</v>
      </c>
      <c r="B4" s="16"/>
      <c r="C4" s="3" t="s">
        <v>1</v>
      </c>
      <c r="D4" s="3"/>
      <c r="E4" s="102"/>
    </row>
    <row r="5" spans="1:6" ht="18.75" customHeight="1" x14ac:dyDescent="0.2">
      <c r="A5" s="96" t="s">
        <v>114</v>
      </c>
      <c r="B5" s="17">
        <v>5</v>
      </c>
      <c r="C5" s="92">
        <f>E5/D5</f>
        <v>0</v>
      </c>
      <c r="D5" s="152">
        <v>88</v>
      </c>
      <c r="E5" s="168">
        <v>0</v>
      </c>
    </row>
    <row r="6" spans="1:6" ht="17.25" customHeight="1" x14ac:dyDescent="0.2">
      <c r="A6" s="96" t="s">
        <v>37</v>
      </c>
      <c r="B6" s="17">
        <v>5</v>
      </c>
      <c r="C6" s="92">
        <f t="shared" ref="C6:C16" si="0">E6/D6</f>
        <v>3.8310758274849678E-2</v>
      </c>
      <c r="D6" s="64">
        <v>533354.1</v>
      </c>
      <c r="E6" s="168">
        <v>20433.2</v>
      </c>
      <c r="F6" s="126"/>
    </row>
    <row r="7" spans="1:6" ht="17.25" customHeight="1" x14ac:dyDescent="0.2">
      <c r="A7" s="96" t="s">
        <v>115</v>
      </c>
      <c r="B7" s="17">
        <v>5</v>
      </c>
      <c r="C7" s="92">
        <f t="shared" si="0"/>
        <v>7.3422166449262196E-3</v>
      </c>
      <c r="D7" s="64">
        <v>18168.900000000001</v>
      </c>
      <c r="E7" s="168">
        <v>133.4</v>
      </c>
    </row>
    <row r="8" spans="1:6" ht="17.25" customHeight="1" x14ac:dyDescent="0.25">
      <c r="A8" s="96" t="s">
        <v>38</v>
      </c>
      <c r="B8" s="60">
        <v>5</v>
      </c>
      <c r="C8" s="92">
        <f t="shared" si="0"/>
        <v>8.5608988798805824E-3</v>
      </c>
      <c r="D8" s="64">
        <v>103435.4</v>
      </c>
      <c r="E8" s="168">
        <v>885.5</v>
      </c>
    </row>
    <row r="9" spans="1:6" ht="17.25" customHeight="1" x14ac:dyDescent="0.25">
      <c r="A9" s="96" t="s">
        <v>126</v>
      </c>
      <c r="B9" s="60">
        <v>1</v>
      </c>
      <c r="C9" s="92">
        <f t="shared" si="0"/>
        <v>0.19141948277286625</v>
      </c>
      <c r="D9" s="64">
        <v>4841.2</v>
      </c>
      <c r="E9" s="168">
        <v>926.7</v>
      </c>
    </row>
    <row r="10" spans="1:6" ht="17.25" customHeight="1" x14ac:dyDescent="0.25">
      <c r="A10" s="96" t="s">
        <v>116</v>
      </c>
      <c r="B10" s="60">
        <v>4</v>
      </c>
      <c r="C10" s="92">
        <f t="shared" si="0"/>
        <v>5.1449221369495562E-2</v>
      </c>
      <c r="D10" s="64">
        <v>8052.6</v>
      </c>
      <c r="E10" s="168">
        <v>414.3</v>
      </c>
    </row>
    <row r="11" spans="1:6" ht="17.25" customHeight="1" x14ac:dyDescent="0.25">
      <c r="A11" s="96" t="s">
        <v>49</v>
      </c>
      <c r="B11" s="60">
        <v>5</v>
      </c>
      <c r="C11" s="92">
        <f t="shared" si="0"/>
        <v>0</v>
      </c>
      <c r="D11" s="64">
        <v>181340.3</v>
      </c>
      <c r="E11" s="168">
        <v>0</v>
      </c>
    </row>
    <row r="12" spans="1:6" ht="17.25" customHeight="1" x14ac:dyDescent="0.25">
      <c r="A12" s="96" t="s">
        <v>40</v>
      </c>
      <c r="B12" s="60">
        <v>3</v>
      </c>
      <c r="C12" s="92">
        <f t="shared" si="0"/>
        <v>7.2826141367374989E-2</v>
      </c>
      <c r="D12" s="64">
        <v>2151504.9</v>
      </c>
      <c r="E12" s="168">
        <v>156685.79999999999</v>
      </c>
      <c r="F12" s="126"/>
    </row>
    <row r="13" spans="1:6" ht="17.25" customHeight="1" x14ac:dyDescent="0.25">
      <c r="A13" s="96" t="s">
        <v>41</v>
      </c>
      <c r="B13" s="60">
        <v>4</v>
      </c>
      <c r="C13" s="92">
        <f t="shared" si="0"/>
        <v>1.5579039460571917E-2</v>
      </c>
      <c r="D13" s="64">
        <v>747992.2</v>
      </c>
      <c r="E13" s="168">
        <v>11653</v>
      </c>
      <c r="F13" s="126"/>
    </row>
    <row r="14" spans="1:6" ht="17.25" customHeight="1" x14ac:dyDescent="0.25">
      <c r="A14" s="96" t="s">
        <v>42</v>
      </c>
      <c r="B14" s="60">
        <v>5</v>
      </c>
      <c r="C14" s="92">
        <f t="shared" si="0"/>
        <v>4.4881454166296022E-5</v>
      </c>
      <c r="D14" s="64">
        <v>1114045.8999999999</v>
      </c>
      <c r="E14" s="168">
        <v>50</v>
      </c>
      <c r="F14" s="126"/>
    </row>
    <row r="15" spans="1:6" s="97" customFormat="1" ht="17.25" customHeight="1" x14ac:dyDescent="0.25">
      <c r="A15" s="96" t="s">
        <v>43</v>
      </c>
      <c r="B15" s="169">
        <v>4</v>
      </c>
      <c r="C15" s="170">
        <f t="shared" si="0"/>
        <v>2.2846327231031423E-2</v>
      </c>
      <c r="D15" s="108">
        <v>25465.8</v>
      </c>
      <c r="E15" s="168">
        <v>581.79999999999995</v>
      </c>
    </row>
    <row r="16" spans="1:6" ht="17.25" customHeight="1" x14ac:dyDescent="0.25">
      <c r="A16" s="96" t="s">
        <v>44</v>
      </c>
      <c r="B16" s="60">
        <v>5</v>
      </c>
      <c r="C16" s="92">
        <f t="shared" si="0"/>
        <v>0</v>
      </c>
      <c r="D16" s="64">
        <v>3912.4</v>
      </c>
      <c r="E16" s="168">
        <v>0</v>
      </c>
    </row>
    <row r="17" spans="2:5" x14ac:dyDescent="0.2">
      <c r="B17" s="52">
        <f>SUM(B5:B16)/12</f>
        <v>4.25</v>
      </c>
      <c r="C17" s="7" t="s">
        <v>100</v>
      </c>
      <c r="D17" s="27">
        <f>SUM(D5:D16)</f>
        <v>4892201.7</v>
      </c>
      <c r="E17" s="126">
        <f>SUM(E5:E16)</f>
        <v>191763.69999999998</v>
      </c>
    </row>
    <row r="18" spans="2:5" x14ac:dyDescent="0.2">
      <c r="D18" s="78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zoomScaleNormal="100" workbookViewId="0">
      <selection activeCell="B18" sqref="B18"/>
    </sheetView>
  </sheetViews>
  <sheetFormatPr defaultRowHeight="12.75" x14ac:dyDescent="0.2"/>
  <cols>
    <col min="1" max="2" width="6.85546875" style="7" customWidth="1"/>
    <col min="3" max="3" width="36.7109375" customWidth="1"/>
    <col min="4" max="4" width="19.42578125" customWidth="1"/>
    <col min="5" max="5" width="16.140625" customWidth="1"/>
  </cols>
  <sheetData>
    <row r="1" spans="1:5" ht="12.75" customHeight="1" x14ac:dyDescent="0.2"/>
    <row r="2" spans="1:5" s="6" customFormat="1" ht="81.75" customHeight="1" x14ac:dyDescent="0.2">
      <c r="A2" s="8" t="s">
        <v>16</v>
      </c>
      <c r="B2" s="18" t="s">
        <v>66</v>
      </c>
      <c r="C2" s="10" t="s">
        <v>17</v>
      </c>
      <c r="D2" s="5" t="s">
        <v>61</v>
      </c>
      <c r="E2" s="5" t="s">
        <v>62</v>
      </c>
    </row>
    <row r="3" spans="1:5" ht="16.5" customHeight="1" x14ac:dyDescent="0.2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"/>
      <c r="C4" s="3" t="s">
        <v>1</v>
      </c>
      <c r="D4" s="3"/>
      <c r="E4" s="3"/>
    </row>
    <row r="5" spans="1:5" ht="18.75" customHeight="1" x14ac:dyDescent="0.2">
      <c r="A5" s="1" t="s">
        <v>114</v>
      </c>
      <c r="B5" s="1">
        <v>5</v>
      </c>
      <c r="C5" s="3"/>
      <c r="D5" s="1" t="s">
        <v>101</v>
      </c>
      <c r="E5" s="3"/>
    </row>
    <row r="6" spans="1:5" ht="18" customHeight="1" x14ac:dyDescent="0.2">
      <c r="A6" s="11" t="s">
        <v>37</v>
      </c>
      <c r="B6" s="1">
        <v>5</v>
      </c>
      <c r="C6" s="3"/>
      <c r="D6" s="1" t="s">
        <v>101</v>
      </c>
      <c r="E6" s="1"/>
    </row>
    <row r="7" spans="1:5" ht="18" customHeight="1" x14ac:dyDescent="0.2">
      <c r="A7" s="11" t="s">
        <v>115</v>
      </c>
      <c r="B7" s="1">
        <v>5</v>
      </c>
      <c r="C7" s="3"/>
      <c r="D7" s="1" t="s">
        <v>101</v>
      </c>
      <c r="E7" s="1"/>
    </row>
    <row r="8" spans="1:5" ht="18" customHeight="1" x14ac:dyDescent="0.2">
      <c r="A8" s="32" t="s">
        <v>38</v>
      </c>
      <c r="B8" s="1">
        <v>5</v>
      </c>
      <c r="C8" s="3"/>
      <c r="D8" s="1" t="s">
        <v>101</v>
      </c>
      <c r="E8" s="1"/>
    </row>
    <row r="9" spans="1:5" ht="18" customHeight="1" x14ac:dyDescent="0.2">
      <c r="A9" s="32" t="s">
        <v>126</v>
      </c>
      <c r="B9" s="1">
        <v>5</v>
      </c>
      <c r="C9" s="3"/>
      <c r="D9" s="1" t="s">
        <v>101</v>
      </c>
      <c r="E9" s="1"/>
    </row>
    <row r="10" spans="1:5" ht="18" customHeight="1" x14ac:dyDescent="0.2">
      <c r="A10" s="32" t="s">
        <v>116</v>
      </c>
      <c r="B10" s="1">
        <v>5</v>
      </c>
      <c r="C10" s="3"/>
      <c r="D10" s="1" t="s">
        <v>101</v>
      </c>
      <c r="E10" s="1"/>
    </row>
    <row r="11" spans="1:5" ht="18" customHeight="1" x14ac:dyDescent="0.2">
      <c r="A11" s="32" t="s">
        <v>49</v>
      </c>
      <c r="B11" s="1">
        <v>5</v>
      </c>
      <c r="C11" s="3"/>
      <c r="D11" s="1" t="s">
        <v>101</v>
      </c>
      <c r="E11" s="1"/>
    </row>
    <row r="12" spans="1:5" ht="18" customHeight="1" x14ac:dyDescent="0.2">
      <c r="A12" s="32" t="s">
        <v>40</v>
      </c>
      <c r="B12" s="1">
        <v>5</v>
      </c>
      <c r="C12" s="3"/>
      <c r="D12" s="1" t="s">
        <v>101</v>
      </c>
      <c r="E12" s="1"/>
    </row>
    <row r="13" spans="1:5" ht="18" customHeight="1" x14ac:dyDescent="0.2">
      <c r="A13" s="32" t="s">
        <v>41</v>
      </c>
      <c r="B13" s="1">
        <v>5</v>
      </c>
      <c r="C13" s="3"/>
      <c r="D13" s="1" t="s">
        <v>101</v>
      </c>
      <c r="E13" s="1"/>
    </row>
    <row r="14" spans="1:5" ht="18" customHeight="1" x14ac:dyDescent="0.2">
      <c r="A14" s="32" t="s">
        <v>42</v>
      </c>
      <c r="B14" s="1">
        <v>5</v>
      </c>
      <c r="C14" s="3"/>
      <c r="D14" s="1" t="s">
        <v>101</v>
      </c>
      <c r="E14" s="1"/>
    </row>
    <row r="15" spans="1:5" ht="18" customHeight="1" x14ac:dyDescent="0.2">
      <c r="A15" s="32" t="s">
        <v>43</v>
      </c>
      <c r="B15" s="1">
        <v>5</v>
      </c>
      <c r="C15" s="3"/>
      <c r="D15" s="1" t="s">
        <v>101</v>
      </c>
      <c r="E15" s="1"/>
    </row>
    <row r="16" spans="1:5" ht="18" customHeight="1" x14ac:dyDescent="0.2">
      <c r="A16" s="32" t="s">
        <v>44</v>
      </c>
      <c r="B16" s="1">
        <v>5</v>
      </c>
      <c r="C16" s="3"/>
      <c r="D16" s="1" t="s">
        <v>101</v>
      </c>
      <c r="E16" s="1"/>
    </row>
    <row r="17" spans="2:3" x14ac:dyDescent="0.2">
      <c r="B17" s="52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zoomScaleNormal="100" workbookViewId="0">
      <selection activeCell="G10" sqref="G10"/>
    </sheetView>
  </sheetViews>
  <sheetFormatPr defaultRowHeight="12.75" x14ac:dyDescent="0.2"/>
  <cols>
    <col min="1" max="2" width="7.5703125" style="7" customWidth="1"/>
    <col min="3" max="3" width="37.5703125" customWidth="1"/>
    <col min="4" max="4" width="18.140625" customWidth="1"/>
    <col min="5" max="5" width="16.140625" customWidth="1"/>
    <col min="6" max="6" width="18.42578125" customWidth="1"/>
  </cols>
  <sheetData>
    <row r="1" spans="1:5" ht="12.75" customHeight="1" x14ac:dyDescent="0.2"/>
    <row r="2" spans="1:5" s="6" customFormat="1" ht="98.25" customHeight="1" x14ac:dyDescent="0.2">
      <c r="A2" s="8" t="s">
        <v>18</v>
      </c>
      <c r="B2" s="18" t="s">
        <v>66</v>
      </c>
      <c r="C2" s="10" t="s">
        <v>19</v>
      </c>
      <c r="D2" s="5" t="s">
        <v>132</v>
      </c>
      <c r="E2" s="5" t="s">
        <v>133</v>
      </c>
    </row>
    <row r="3" spans="1:5" ht="16.5" customHeight="1" x14ac:dyDescent="0.2">
      <c r="A3" s="1">
        <v>1</v>
      </c>
      <c r="B3" s="1"/>
      <c r="C3" s="1" t="s">
        <v>63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"/>
      <c r="C4" s="3" t="s">
        <v>1</v>
      </c>
      <c r="D4" s="3"/>
      <c r="E4" s="3"/>
    </row>
    <row r="5" spans="1:5" ht="18" customHeight="1" x14ac:dyDescent="0.2">
      <c r="A5" s="31" t="s">
        <v>114</v>
      </c>
      <c r="B5" s="31">
        <v>5</v>
      </c>
      <c r="C5" s="31">
        <f t="shared" ref="C5:C10" si="0">E5-D5</f>
        <v>0</v>
      </c>
      <c r="D5" s="152">
        <v>0</v>
      </c>
      <c r="E5" s="152">
        <v>0</v>
      </c>
    </row>
    <row r="6" spans="1:5" ht="18" customHeight="1" x14ac:dyDescent="0.2">
      <c r="A6" s="11" t="s">
        <v>37</v>
      </c>
      <c r="B6" s="11">
        <v>0</v>
      </c>
      <c r="C6" s="1">
        <f t="shared" si="0"/>
        <v>9.5</v>
      </c>
      <c r="D6" s="94">
        <v>0</v>
      </c>
      <c r="E6" s="94">
        <v>9.5</v>
      </c>
    </row>
    <row r="7" spans="1:5" ht="18" customHeight="1" x14ac:dyDescent="0.2">
      <c r="A7" s="11" t="s">
        <v>115</v>
      </c>
      <c r="B7" s="11">
        <v>5</v>
      </c>
      <c r="C7" s="1">
        <f t="shared" si="0"/>
        <v>0</v>
      </c>
      <c r="D7" s="94">
        <v>0</v>
      </c>
      <c r="E7" s="94">
        <v>0</v>
      </c>
    </row>
    <row r="8" spans="1:5" ht="18" customHeight="1" x14ac:dyDescent="0.2">
      <c r="A8" s="32" t="s">
        <v>38</v>
      </c>
      <c r="B8" s="11">
        <v>5</v>
      </c>
      <c r="C8" s="1">
        <f t="shared" si="0"/>
        <v>0</v>
      </c>
      <c r="D8" s="94">
        <v>0</v>
      </c>
      <c r="E8" s="94">
        <v>0</v>
      </c>
    </row>
    <row r="9" spans="1:5" ht="18" customHeight="1" x14ac:dyDescent="0.2">
      <c r="A9" s="32" t="s">
        <v>126</v>
      </c>
      <c r="B9" s="11">
        <v>5</v>
      </c>
      <c r="C9" s="1">
        <f t="shared" si="0"/>
        <v>0</v>
      </c>
      <c r="D9" s="94">
        <v>0</v>
      </c>
      <c r="E9" s="94">
        <v>0</v>
      </c>
    </row>
    <row r="10" spans="1:5" ht="18" customHeight="1" x14ac:dyDescent="0.2">
      <c r="A10" s="32" t="s">
        <v>116</v>
      </c>
      <c r="B10" s="11">
        <v>5</v>
      </c>
      <c r="C10" s="1">
        <f t="shared" si="0"/>
        <v>0</v>
      </c>
      <c r="D10" s="94">
        <v>0</v>
      </c>
      <c r="E10" s="94">
        <v>0</v>
      </c>
    </row>
    <row r="11" spans="1:5" ht="18" customHeight="1" x14ac:dyDescent="0.2">
      <c r="A11" s="32" t="s">
        <v>49</v>
      </c>
      <c r="B11" s="32">
        <v>0</v>
      </c>
      <c r="C11" s="1">
        <f t="shared" ref="C11:C16" si="1">E11-D11</f>
        <v>896.30000000000007</v>
      </c>
      <c r="D11" s="94">
        <v>2.8</v>
      </c>
      <c r="E11" s="94">
        <v>899.1</v>
      </c>
    </row>
    <row r="12" spans="1:5" ht="18" customHeight="1" x14ac:dyDescent="0.2">
      <c r="A12" s="32" t="s">
        <v>40</v>
      </c>
      <c r="B12" s="11">
        <v>0</v>
      </c>
      <c r="C12" s="1">
        <f t="shared" si="1"/>
        <v>1264.8999999999996</v>
      </c>
      <c r="D12" s="94">
        <v>13876</v>
      </c>
      <c r="E12" s="94">
        <v>15140.9</v>
      </c>
    </row>
    <row r="13" spans="1:5" ht="18" customHeight="1" x14ac:dyDescent="0.2">
      <c r="A13" s="32" t="s">
        <v>41</v>
      </c>
      <c r="B13" s="11">
        <v>0</v>
      </c>
      <c r="C13" s="1">
        <f t="shared" si="1"/>
        <v>177496.7</v>
      </c>
      <c r="D13" s="94">
        <v>0</v>
      </c>
      <c r="E13" s="94">
        <v>177496.7</v>
      </c>
    </row>
    <row r="14" spans="1:5" ht="18" customHeight="1" x14ac:dyDescent="0.2">
      <c r="A14" s="32" t="s">
        <v>42</v>
      </c>
      <c r="B14" s="11">
        <v>0</v>
      </c>
      <c r="C14" s="1">
        <f t="shared" si="1"/>
        <v>210.29999999999995</v>
      </c>
      <c r="D14" s="94">
        <v>1117.7</v>
      </c>
      <c r="E14" s="94">
        <v>1328</v>
      </c>
    </row>
    <row r="15" spans="1:5" ht="18" customHeight="1" x14ac:dyDescent="0.2">
      <c r="A15" s="32" t="s">
        <v>43</v>
      </c>
      <c r="B15" s="11">
        <v>0</v>
      </c>
      <c r="C15" s="1">
        <f t="shared" si="1"/>
        <v>27.7</v>
      </c>
      <c r="D15" s="94">
        <v>0.2</v>
      </c>
      <c r="E15" s="94">
        <v>27.9</v>
      </c>
    </row>
    <row r="16" spans="1:5" ht="18" customHeight="1" x14ac:dyDescent="0.2">
      <c r="A16" s="32" t="s">
        <v>44</v>
      </c>
      <c r="B16" s="11">
        <v>0</v>
      </c>
      <c r="C16" s="1">
        <f t="shared" si="1"/>
        <v>15</v>
      </c>
      <c r="D16" s="94">
        <v>25.9</v>
      </c>
      <c r="E16" s="94">
        <v>40.9</v>
      </c>
    </row>
    <row r="17" spans="2:3" x14ac:dyDescent="0.2">
      <c r="B17" s="52">
        <f>SUM(B5:B16)/12</f>
        <v>2.0833333333333335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zoomScaleNormal="100" workbookViewId="0">
      <selection activeCell="D2" sqref="D2"/>
    </sheetView>
  </sheetViews>
  <sheetFormatPr defaultRowHeight="12.75" x14ac:dyDescent="0.2"/>
  <cols>
    <col min="1" max="2" width="7.7109375" style="7" customWidth="1"/>
    <col min="3" max="3" width="37.42578125" customWidth="1"/>
    <col min="4" max="5" width="16.140625" customWidth="1"/>
  </cols>
  <sheetData>
    <row r="1" spans="1:5" ht="12.75" customHeight="1" x14ac:dyDescent="0.2"/>
    <row r="2" spans="1:5" s="6" customFormat="1" ht="84" customHeight="1" x14ac:dyDescent="0.2">
      <c r="A2" s="8" t="s">
        <v>20</v>
      </c>
      <c r="B2" s="18" t="s">
        <v>66</v>
      </c>
      <c r="C2" s="10" t="s">
        <v>21</v>
      </c>
      <c r="D2" s="5" t="s">
        <v>61</v>
      </c>
      <c r="E2" s="5" t="s">
        <v>62</v>
      </c>
    </row>
    <row r="3" spans="1:5" ht="16.5" customHeight="1" x14ac:dyDescent="0.2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"/>
      <c r="C4" s="3" t="s">
        <v>1</v>
      </c>
      <c r="D4" s="3"/>
      <c r="E4" s="3"/>
    </row>
    <row r="5" spans="1:5" ht="16.5" customHeight="1" x14ac:dyDescent="0.2">
      <c r="A5" s="1" t="s">
        <v>114</v>
      </c>
      <c r="B5" s="1">
        <v>5</v>
      </c>
      <c r="C5" s="3"/>
      <c r="D5" s="1" t="s">
        <v>101</v>
      </c>
      <c r="E5" s="3"/>
    </row>
    <row r="6" spans="1:5" ht="16.5" customHeight="1" x14ac:dyDescent="0.2">
      <c r="A6" s="11" t="s">
        <v>37</v>
      </c>
      <c r="B6" s="1">
        <v>5</v>
      </c>
      <c r="C6" s="3"/>
      <c r="D6" s="1" t="s">
        <v>101</v>
      </c>
      <c r="E6" s="1"/>
    </row>
    <row r="7" spans="1:5" ht="16.5" customHeight="1" x14ac:dyDescent="0.2">
      <c r="A7" s="11" t="s">
        <v>115</v>
      </c>
      <c r="B7" s="1">
        <v>5</v>
      </c>
      <c r="C7" s="3"/>
      <c r="D7" s="1" t="s">
        <v>101</v>
      </c>
      <c r="E7" s="1"/>
    </row>
    <row r="8" spans="1:5" ht="16.5" customHeight="1" x14ac:dyDescent="0.2">
      <c r="A8" s="32" t="s">
        <v>38</v>
      </c>
      <c r="B8" s="1">
        <v>5</v>
      </c>
      <c r="C8" s="3"/>
      <c r="D8" s="1" t="s">
        <v>101</v>
      </c>
      <c r="E8" s="1"/>
    </row>
    <row r="9" spans="1:5" ht="16.5" customHeight="1" x14ac:dyDescent="0.2">
      <c r="A9" s="32" t="s">
        <v>126</v>
      </c>
      <c r="B9" s="1">
        <v>5</v>
      </c>
      <c r="C9" s="3"/>
      <c r="D9" s="1" t="s">
        <v>101</v>
      </c>
      <c r="E9" s="1"/>
    </row>
    <row r="10" spans="1:5" ht="16.5" customHeight="1" x14ac:dyDescent="0.2">
      <c r="A10" s="32" t="s">
        <v>116</v>
      </c>
      <c r="B10" s="1">
        <v>5</v>
      </c>
      <c r="C10" s="3"/>
      <c r="D10" s="1" t="s">
        <v>101</v>
      </c>
      <c r="E10" s="1"/>
    </row>
    <row r="11" spans="1:5" ht="16.5" customHeight="1" x14ac:dyDescent="0.2">
      <c r="A11" s="32" t="s">
        <v>49</v>
      </c>
      <c r="B11" s="1">
        <v>5</v>
      </c>
      <c r="C11" s="3"/>
      <c r="D11" s="1" t="s">
        <v>101</v>
      </c>
      <c r="E11" s="1"/>
    </row>
    <row r="12" spans="1:5" ht="16.5" customHeight="1" x14ac:dyDescent="0.2">
      <c r="A12" s="32" t="s">
        <v>40</v>
      </c>
      <c r="B12" s="1">
        <v>5</v>
      </c>
      <c r="C12" s="3"/>
      <c r="D12" s="1" t="s">
        <v>101</v>
      </c>
      <c r="E12" s="1"/>
    </row>
    <row r="13" spans="1:5" ht="16.5" customHeight="1" x14ac:dyDescent="0.2">
      <c r="A13" s="32" t="s">
        <v>41</v>
      </c>
      <c r="B13" s="1">
        <v>5</v>
      </c>
      <c r="C13" s="3"/>
      <c r="D13" s="1" t="s">
        <v>101</v>
      </c>
      <c r="E13" s="1"/>
    </row>
    <row r="14" spans="1:5" ht="16.5" customHeight="1" x14ac:dyDescent="0.2">
      <c r="A14" s="32" t="s">
        <v>42</v>
      </c>
      <c r="B14" s="1">
        <v>5</v>
      </c>
      <c r="C14" s="3"/>
      <c r="D14" s="1" t="s">
        <v>101</v>
      </c>
      <c r="E14" s="1"/>
    </row>
    <row r="15" spans="1:5" ht="16.5" customHeight="1" x14ac:dyDescent="0.2">
      <c r="A15" s="32" t="s">
        <v>43</v>
      </c>
      <c r="B15" s="1">
        <v>5</v>
      </c>
      <c r="C15" s="3"/>
      <c r="D15" s="1" t="s">
        <v>101</v>
      </c>
      <c r="E15" s="1"/>
    </row>
    <row r="16" spans="1:5" ht="16.5" customHeight="1" x14ac:dyDescent="0.2">
      <c r="A16" s="32" t="s">
        <v>44</v>
      </c>
      <c r="B16" s="1">
        <v>5</v>
      </c>
      <c r="C16" s="4"/>
      <c r="D16" s="1" t="s">
        <v>101</v>
      </c>
      <c r="E16" s="1"/>
    </row>
    <row r="17" spans="2:3" x14ac:dyDescent="0.2">
      <c r="B17" s="52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AB35"/>
  <sheetViews>
    <sheetView view="pageBreakPreview" zoomScale="90" zoomScaleNormal="100" workbookViewId="0">
      <selection activeCell="B15" sqref="B15"/>
    </sheetView>
  </sheetViews>
  <sheetFormatPr defaultRowHeight="12.75" x14ac:dyDescent="0.2"/>
  <cols>
    <col min="1" max="1" width="8.28515625" style="30" customWidth="1"/>
    <col min="2" max="2" width="8" style="30" customWidth="1"/>
    <col min="3" max="3" width="21.7109375" style="27" customWidth="1"/>
    <col min="4" max="4" width="14.28515625" style="27" customWidth="1"/>
    <col min="5" max="6" width="9.5703125" style="30" customWidth="1"/>
    <col min="7" max="7" width="9.140625" style="160"/>
    <col min="8" max="8" width="9.140625" style="30"/>
    <col min="9" max="9" width="9.140625" style="160"/>
    <col min="10" max="10" width="9.140625" style="99"/>
    <col min="11" max="11" width="9.140625" style="160"/>
    <col min="12" max="12" width="9.140625" style="99"/>
    <col min="13" max="13" width="9.140625" style="160"/>
    <col min="14" max="14" width="9.140625" style="30"/>
    <col min="15" max="15" width="9.140625" style="160"/>
    <col min="16" max="16" width="9.140625" style="30"/>
    <col min="17" max="17" width="9.140625" style="160"/>
    <col min="18" max="18" width="10.5703125" style="30" customWidth="1"/>
    <col min="19" max="19" width="10.85546875" style="160" customWidth="1"/>
    <col min="20" max="20" width="9.140625" style="30"/>
    <col min="21" max="21" width="9.140625" style="160"/>
    <col min="22" max="22" width="9.140625" style="30"/>
    <col min="23" max="23" width="9.140625" style="160"/>
    <col min="24" max="24" width="9.140625" style="30"/>
    <col min="25" max="25" width="9.140625" style="160"/>
    <col min="26" max="26" width="9.140625" style="30"/>
    <col min="27" max="27" width="9.140625" style="160"/>
    <col min="28" max="28" width="9.140625" style="30"/>
    <col min="29" max="16384" width="9.140625" style="27"/>
  </cols>
  <sheetData>
    <row r="1" spans="1:28" ht="26.25" customHeight="1" x14ac:dyDescent="0.2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28" s="36" customFormat="1" ht="70.5" customHeight="1" x14ac:dyDescent="0.2">
      <c r="A2" s="34" t="s">
        <v>22</v>
      </c>
      <c r="B2" s="35" t="s">
        <v>66</v>
      </c>
      <c r="C2" s="42" t="s">
        <v>98</v>
      </c>
      <c r="D2" s="42" t="s">
        <v>64</v>
      </c>
      <c r="E2" s="173" t="s">
        <v>84</v>
      </c>
      <c r="F2" s="174"/>
      <c r="G2" s="173" t="s">
        <v>87</v>
      </c>
      <c r="H2" s="174"/>
      <c r="I2" s="173" t="s">
        <v>88</v>
      </c>
      <c r="J2" s="174"/>
      <c r="K2" s="173" t="s">
        <v>89</v>
      </c>
      <c r="L2" s="174"/>
      <c r="M2" s="173" t="s">
        <v>90</v>
      </c>
      <c r="N2" s="174"/>
      <c r="O2" s="173" t="s">
        <v>91</v>
      </c>
      <c r="P2" s="174"/>
      <c r="Q2" s="173" t="s">
        <v>92</v>
      </c>
      <c r="R2" s="174"/>
      <c r="S2" s="173" t="s">
        <v>93</v>
      </c>
      <c r="T2" s="174"/>
      <c r="U2" s="173" t="s">
        <v>94</v>
      </c>
      <c r="V2" s="174"/>
      <c r="W2" s="173" t="s">
        <v>95</v>
      </c>
      <c r="X2" s="174"/>
      <c r="Y2" s="173" t="s">
        <v>96</v>
      </c>
      <c r="Z2" s="174"/>
      <c r="AA2" s="173" t="s">
        <v>97</v>
      </c>
      <c r="AB2" s="174"/>
    </row>
    <row r="3" spans="1:28" ht="15" customHeight="1" x14ac:dyDescent="0.2">
      <c r="A3" s="31">
        <v>1</v>
      </c>
      <c r="B3" s="31"/>
      <c r="C3" s="31" t="s">
        <v>109</v>
      </c>
      <c r="D3" s="37">
        <v>3</v>
      </c>
      <c r="E3" s="31" t="s">
        <v>85</v>
      </c>
      <c r="F3" s="32" t="s">
        <v>86</v>
      </c>
      <c r="G3" s="127" t="s">
        <v>85</v>
      </c>
      <c r="H3" s="32" t="s">
        <v>86</v>
      </c>
      <c r="I3" s="127" t="s">
        <v>85</v>
      </c>
      <c r="J3" s="96" t="s">
        <v>86</v>
      </c>
      <c r="K3" s="127" t="s">
        <v>85</v>
      </c>
      <c r="L3" s="96" t="s">
        <v>86</v>
      </c>
      <c r="M3" s="127" t="s">
        <v>85</v>
      </c>
      <c r="N3" s="32" t="s">
        <v>86</v>
      </c>
      <c r="O3" s="127" t="s">
        <v>85</v>
      </c>
      <c r="P3" s="32" t="s">
        <v>86</v>
      </c>
      <c r="Q3" s="127" t="s">
        <v>85</v>
      </c>
      <c r="R3" s="32" t="s">
        <v>86</v>
      </c>
      <c r="S3" s="127" t="s">
        <v>85</v>
      </c>
      <c r="T3" s="32" t="s">
        <v>86</v>
      </c>
      <c r="U3" s="127" t="s">
        <v>85</v>
      </c>
      <c r="V3" s="32" t="s">
        <v>86</v>
      </c>
      <c r="W3" s="127" t="s">
        <v>85</v>
      </c>
      <c r="X3" s="32" t="s">
        <v>86</v>
      </c>
      <c r="Y3" s="127" t="s">
        <v>85</v>
      </c>
      <c r="Z3" s="32" t="s">
        <v>86</v>
      </c>
      <c r="AA3" s="127" t="s">
        <v>85</v>
      </c>
      <c r="AB3" s="32" t="s">
        <v>86</v>
      </c>
    </row>
    <row r="4" spans="1:28" ht="63" hidden="1" customHeight="1" x14ac:dyDescent="0.2">
      <c r="A4" s="31" t="s">
        <v>0</v>
      </c>
      <c r="B4" s="31"/>
      <c r="C4" s="38" t="s">
        <v>1</v>
      </c>
      <c r="D4" s="39"/>
      <c r="E4" s="31"/>
      <c r="F4" s="32"/>
      <c r="G4" s="122"/>
      <c r="H4" s="32"/>
      <c r="I4" s="122"/>
      <c r="J4" s="96"/>
      <c r="K4" s="122"/>
      <c r="L4" s="96"/>
      <c r="M4" s="122"/>
      <c r="N4" s="32"/>
      <c r="O4" s="122"/>
      <c r="P4" s="32"/>
      <c r="Q4" s="122"/>
      <c r="R4" s="32"/>
      <c r="S4" s="122"/>
      <c r="T4" s="32"/>
      <c r="U4" s="122"/>
      <c r="V4" s="32"/>
      <c r="W4" s="122"/>
      <c r="X4" s="32"/>
      <c r="Y4" s="122"/>
      <c r="Z4" s="32"/>
      <c r="AA4" s="122"/>
      <c r="AB4" s="32"/>
    </row>
    <row r="5" spans="1:28" ht="18" customHeight="1" x14ac:dyDescent="0.2">
      <c r="A5" s="1" t="s">
        <v>114</v>
      </c>
      <c r="B5" s="31">
        <v>5</v>
      </c>
      <c r="C5" s="113">
        <f>D5/12</f>
        <v>7.333333333333333</v>
      </c>
      <c r="D5" s="37">
        <v>88</v>
      </c>
      <c r="E5" s="145">
        <v>0</v>
      </c>
      <c r="F5" s="145">
        <v>5.5</v>
      </c>
      <c r="G5" s="158">
        <f>F5</f>
        <v>5.5</v>
      </c>
      <c r="H5" s="145">
        <v>5.5</v>
      </c>
      <c r="I5" s="158">
        <f>H5</f>
        <v>5.5</v>
      </c>
      <c r="J5" s="145">
        <f>I5</f>
        <v>5.5</v>
      </c>
      <c r="K5" s="158">
        <f>J5</f>
        <v>5.5</v>
      </c>
      <c r="L5" s="145">
        <f>K5</f>
        <v>5.5</v>
      </c>
      <c r="M5" s="158">
        <f>L5</f>
        <v>5.5</v>
      </c>
      <c r="N5" s="145">
        <v>5.5</v>
      </c>
      <c r="O5" s="158">
        <f>N5</f>
        <v>5.5</v>
      </c>
      <c r="P5" s="145">
        <v>5.5</v>
      </c>
      <c r="Q5" s="158">
        <f>P5</f>
        <v>5.5</v>
      </c>
      <c r="R5" s="145">
        <v>5.4</v>
      </c>
      <c r="S5" s="158">
        <f>R5</f>
        <v>5.4</v>
      </c>
      <c r="T5" s="145">
        <v>5.4</v>
      </c>
      <c r="U5" s="158">
        <f>T5</f>
        <v>5.4</v>
      </c>
      <c r="V5" s="145">
        <v>10.9</v>
      </c>
      <c r="W5" s="158">
        <f t="shared" ref="W5:W16" si="0">V5</f>
        <v>10.9</v>
      </c>
      <c r="X5" s="145"/>
      <c r="Y5" s="158">
        <f>X5</f>
        <v>0</v>
      </c>
      <c r="Z5" s="145">
        <v>14.3</v>
      </c>
      <c r="AA5" s="158">
        <f>Z5</f>
        <v>14.3</v>
      </c>
      <c r="AB5" s="32">
        <v>0</v>
      </c>
    </row>
    <row r="6" spans="1:28" ht="17.25" customHeight="1" x14ac:dyDescent="0.2">
      <c r="A6" s="11" t="s">
        <v>37</v>
      </c>
      <c r="B6" s="32">
        <v>5</v>
      </c>
      <c r="C6" s="113">
        <f>D6/12</f>
        <v>16402.983333333334</v>
      </c>
      <c r="D6" s="149">
        <v>196835.8</v>
      </c>
      <c r="E6" s="145">
        <v>9423.2000000000007</v>
      </c>
      <c r="F6" s="145">
        <v>8719.4</v>
      </c>
      <c r="G6" s="158">
        <f>F6</f>
        <v>8719.4</v>
      </c>
      <c r="H6" s="145">
        <v>8608.9</v>
      </c>
      <c r="I6" s="158">
        <f>H6</f>
        <v>8608.9</v>
      </c>
      <c r="J6" s="145">
        <v>11226.3</v>
      </c>
      <c r="K6" s="158">
        <f>J6</f>
        <v>11226.3</v>
      </c>
      <c r="L6" s="145">
        <v>5879.8</v>
      </c>
      <c r="M6" s="158">
        <f>L6</f>
        <v>5879.8</v>
      </c>
      <c r="N6" s="145">
        <v>26040.1</v>
      </c>
      <c r="O6" s="158">
        <f>N6</f>
        <v>26040.1</v>
      </c>
      <c r="P6" s="145">
        <v>21137.8</v>
      </c>
      <c r="Q6" s="158">
        <f>P6</f>
        <v>21137.8</v>
      </c>
      <c r="R6" s="145">
        <v>32074.9</v>
      </c>
      <c r="S6" s="158">
        <f>R6</f>
        <v>32074.9</v>
      </c>
      <c r="T6" s="145">
        <v>42452.4</v>
      </c>
      <c r="U6" s="158">
        <f>T6</f>
        <v>42452.4</v>
      </c>
      <c r="V6" s="145">
        <v>21878.5</v>
      </c>
      <c r="W6" s="158">
        <f t="shared" si="0"/>
        <v>21878.5</v>
      </c>
      <c r="X6" s="145">
        <v>40204</v>
      </c>
      <c r="Y6" s="158">
        <f>X6</f>
        <v>40204</v>
      </c>
      <c r="Z6" s="145">
        <v>22940.6</v>
      </c>
      <c r="AA6" s="158">
        <f>Z6</f>
        <v>22940.6</v>
      </c>
      <c r="AB6" s="145">
        <v>1408.7</v>
      </c>
    </row>
    <row r="7" spans="1:28" ht="17.25" customHeight="1" x14ac:dyDescent="0.2">
      <c r="A7" s="11" t="s">
        <v>115</v>
      </c>
      <c r="B7" s="32">
        <v>5</v>
      </c>
      <c r="C7" s="113">
        <f>D7/12</f>
        <v>405.16666666666669</v>
      </c>
      <c r="D7" s="149">
        <v>4862</v>
      </c>
      <c r="E7" s="145">
        <v>17.5</v>
      </c>
      <c r="F7" s="145">
        <v>296.89999999999998</v>
      </c>
      <c r="G7" s="158">
        <f>F7</f>
        <v>296.89999999999998</v>
      </c>
      <c r="H7" s="145">
        <v>321.89999999999998</v>
      </c>
      <c r="I7" s="158">
        <f>H7</f>
        <v>321.89999999999998</v>
      </c>
      <c r="J7" s="145">
        <v>395.3</v>
      </c>
      <c r="K7" s="158">
        <f>J7</f>
        <v>395.3</v>
      </c>
      <c r="L7" s="145">
        <v>26.7</v>
      </c>
      <c r="M7" s="158">
        <f>L7</f>
        <v>26.7</v>
      </c>
      <c r="N7" s="145">
        <v>308.39999999999998</v>
      </c>
      <c r="O7" s="158">
        <f>N7</f>
        <v>308.39999999999998</v>
      </c>
      <c r="P7" s="145">
        <v>401.2</v>
      </c>
      <c r="Q7" s="158">
        <f>P7</f>
        <v>401.2</v>
      </c>
      <c r="R7" s="145">
        <v>310.60000000000002</v>
      </c>
      <c r="S7" s="158">
        <f>R7</f>
        <v>310.60000000000002</v>
      </c>
      <c r="T7" s="145">
        <v>276</v>
      </c>
      <c r="U7" s="158">
        <f>T7</f>
        <v>276</v>
      </c>
      <c r="V7" s="145">
        <v>398.7</v>
      </c>
      <c r="W7" s="158">
        <f t="shared" si="0"/>
        <v>398.7</v>
      </c>
      <c r="X7" s="145">
        <v>24.7</v>
      </c>
      <c r="Y7" s="158">
        <f>X7</f>
        <v>24.7</v>
      </c>
      <c r="Z7" s="145">
        <v>304.5</v>
      </c>
      <c r="AA7" s="158">
        <f>Z7</f>
        <v>304.5</v>
      </c>
      <c r="AB7" s="145">
        <v>25.2</v>
      </c>
    </row>
    <row r="8" spans="1:28" ht="17.25" customHeight="1" x14ac:dyDescent="0.2">
      <c r="A8" s="32" t="s">
        <v>38</v>
      </c>
      <c r="B8" s="32">
        <v>5</v>
      </c>
      <c r="C8" s="113">
        <f>D8/12</f>
        <v>1774.3666666666668</v>
      </c>
      <c r="D8" s="149">
        <v>21292.400000000001</v>
      </c>
      <c r="E8" s="145">
        <v>8.8000000000000007</v>
      </c>
      <c r="F8" s="145">
        <v>1237.7</v>
      </c>
      <c r="G8" s="158">
        <f>F8</f>
        <v>1237.7</v>
      </c>
      <c r="H8" s="145">
        <v>1038.0999999999999</v>
      </c>
      <c r="I8" s="158">
        <f>H8</f>
        <v>1038.0999999999999</v>
      </c>
      <c r="J8" s="145">
        <v>1275.9000000000001</v>
      </c>
      <c r="K8" s="158">
        <f>J8</f>
        <v>1275.9000000000001</v>
      </c>
      <c r="L8" s="145">
        <v>615.5</v>
      </c>
      <c r="M8" s="158">
        <f>L8</f>
        <v>615.5</v>
      </c>
      <c r="N8" s="145">
        <v>0</v>
      </c>
      <c r="O8" s="158">
        <f>N8</f>
        <v>0</v>
      </c>
      <c r="P8" s="145">
        <v>1195.3</v>
      </c>
      <c r="Q8" s="158">
        <f>P8</f>
        <v>1195.3</v>
      </c>
      <c r="R8" s="145">
        <v>1106</v>
      </c>
      <c r="S8" s="158">
        <f>R8</f>
        <v>1106</v>
      </c>
      <c r="T8" s="145">
        <v>1061.9000000000001</v>
      </c>
      <c r="U8" s="158">
        <f>T8</f>
        <v>1061.9000000000001</v>
      </c>
      <c r="V8" s="145">
        <v>1172.4000000000001</v>
      </c>
      <c r="W8" s="158">
        <f t="shared" si="0"/>
        <v>1172.4000000000001</v>
      </c>
      <c r="X8" s="145">
        <v>1137.8</v>
      </c>
      <c r="Y8" s="158">
        <f>X8</f>
        <v>1137.8</v>
      </c>
      <c r="Z8" s="145">
        <v>1126.5999999999999</v>
      </c>
      <c r="AA8" s="158">
        <f>Z8</f>
        <v>1126.5999999999999</v>
      </c>
      <c r="AB8" s="145">
        <v>11</v>
      </c>
    </row>
    <row r="9" spans="1:28" ht="17.25" customHeight="1" x14ac:dyDescent="0.2">
      <c r="A9" s="32" t="s">
        <v>126</v>
      </c>
      <c r="B9" s="32">
        <v>5</v>
      </c>
      <c r="C9" s="113">
        <f t="shared" ref="C9:C16" si="1">D9/12</f>
        <v>403.43333333333334</v>
      </c>
      <c r="D9" s="149">
        <v>4841.2</v>
      </c>
      <c r="E9" s="145">
        <v>0.4</v>
      </c>
      <c r="F9" s="145">
        <v>268.7</v>
      </c>
      <c r="G9" s="158">
        <f t="shared" ref="G9:G14" si="2">F9</f>
        <v>268.7</v>
      </c>
      <c r="H9" s="145">
        <v>176.8</v>
      </c>
      <c r="I9" s="158">
        <f t="shared" ref="I9:I14" si="3">H9</f>
        <v>176.8</v>
      </c>
      <c r="J9" s="145">
        <v>260.10000000000002</v>
      </c>
      <c r="K9" s="158">
        <f t="shared" ref="K9:K14" si="4">J9</f>
        <v>260.10000000000002</v>
      </c>
      <c r="L9" s="145">
        <v>100.9</v>
      </c>
      <c r="M9" s="158">
        <f t="shared" ref="M9:M14" si="5">L9</f>
        <v>100.9</v>
      </c>
      <c r="N9" s="145">
        <v>194.9</v>
      </c>
      <c r="O9" s="158">
        <f t="shared" ref="O9:O14" si="6">N9</f>
        <v>194.9</v>
      </c>
      <c r="P9" s="145">
        <v>197.7</v>
      </c>
      <c r="Q9" s="158">
        <f>P9</f>
        <v>197.7</v>
      </c>
      <c r="R9" s="145">
        <v>195</v>
      </c>
      <c r="S9" s="158">
        <f t="shared" ref="S9:S14" si="7">R9</f>
        <v>195</v>
      </c>
      <c r="T9" s="145">
        <v>297.8</v>
      </c>
      <c r="U9" s="158">
        <f t="shared" ref="U9:U14" si="8">T9</f>
        <v>297.8</v>
      </c>
      <c r="V9" s="145">
        <v>229.4</v>
      </c>
      <c r="W9" s="158">
        <f t="shared" si="0"/>
        <v>229.4</v>
      </c>
      <c r="X9" s="145">
        <v>195.2</v>
      </c>
      <c r="Y9" s="158">
        <f t="shared" ref="Y9:Y14" si="9">X9</f>
        <v>195.2</v>
      </c>
      <c r="Z9" s="145">
        <v>516.9</v>
      </c>
      <c r="AA9" s="158">
        <f t="shared" ref="AA9:AA14" si="10">Z9</f>
        <v>516.9</v>
      </c>
      <c r="AB9" s="145">
        <v>0.8</v>
      </c>
    </row>
    <row r="10" spans="1:28" ht="17.25" customHeight="1" x14ac:dyDescent="0.2">
      <c r="A10" s="32" t="s">
        <v>116</v>
      </c>
      <c r="B10" s="32">
        <v>5</v>
      </c>
      <c r="C10" s="113">
        <f t="shared" si="1"/>
        <v>339.93333333333334</v>
      </c>
      <c r="D10" s="149">
        <v>4079.2</v>
      </c>
      <c r="E10" s="145">
        <v>3</v>
      </c>
      <c r="F10" s="145">
        <v>105.8</v>
      </c>
      <c r="G10" s="158">
        <f t="shared" si="2"/>
        <v>105.8</v>
      </c>
      <c r="H10" s="145">
        <v>140.80000000000001</v>
      </c>
      <c r="I10" s="158">
        <f t="shared" si="3"/>
        <v>140.80000000000001</v>
      </c>
      <c r="J10" s="145">
        <v>166.3</v>
      </c>
      <c r="K10" s="158">
        <f t="shared" si="4"/>
        <v>166.3</v>
      </c>
      <c r="L10" s="145">
        <v>5.0999999999999996</v>
      </c>
      <c r="M10" s="158">
        <f t="shared" si="5"/>
        <v>5.0999999999999996</v>
      </c>
      <c r="N10" s="145">
        <v>127.4</v>
      </c>
      <c r="O10" s="158">
        <f t="shared" si="6"/>
        <v>127.4</v>
      </c>
      <c r="P10" s="145">
        <v>185.7</v>
      </c>
      <c r="Q10" s="158">
        <f t="shared" ref="Q10:Q16" si="11">P10</f>
        <v>185.7</v>
      </c>
      <c r="R10" s="145">
        <v>118.5</v>
      </c>
      <c r="S10" s="158">
        <f t="shared" si="7"/>
        <v>118.5</v>
      </c>
      <c r="T10" s="145">
        <v>110.8</v>
      </c>
      <c r="U10" s="158">
        <f t="shared" si="8"/>
        <v>110.8</v>
      </c>
      <c r="V10" s="145">
        <v>147.5</v>
      </c>
      <c r="W10" s="158">
        <f t="shared" si="0"/>
        <v>147.5</v>
      </c>
      <c r="X10" s="145">
        <v>8.1999999999999993</v>
      </c>
      <c r="Y10" s="158">
        <f t="shared" si="9"/>
        <v>8.1999999999999993</v>
      </c>
      <c r="Z10" s="145">
        <v>107</v>
      </c>
      <c r="AA10" s="158">
        <f t="shared" si="10"/>
        <v>107</v>
      </c>
      <c r="AB10" s="145">
        <v>0</v>
      </c>
    </row>
    <row r="11" spans="1:28" ht="17.25" customHeight="1" x14ac:dyDescent="0.2">
      <c r="A11" s="32" t="s">
        <v>49</v>
      </c>
      <c r="B11" s="32">
        <v>5</v>
      </c>
      <c r="C11" s="113">
        <f t="shared" si="1"/>
        <v>14227.416666666666</v>
      </c>
      <c r="D11" s="149">
        <v>170729</v>
      </c>
      <c r="E11" s="145">
        <v>18.100000000000001</v>
      </c>
      <c r="F11" s="145">
        <v>10891.5</v>
      </c>
      <c r="G11" s="158">
        <f t="shared" si="2"/>
        <v>10891.5</v>
      </c>
      <c r="H11" s="145">
        <v>10134.799999999999</v>
      </c>
      <c r="I11" s="158">
        <f t="shared" si="3"/>
        <v>10134.799999999999</v>
      </c>
      <c r="J11" s="145">
        <v>11570.4</v>
      </c>
      <c r="K11" s="158">
        <f t="shared" si="4"/>
        <v>11570.4</v>
      </c>
      <c r="L11" s="145">
        <v>877.3</v>
      </c>
      <c r="M11" s="158">
        <f t="shared" si="5"/>
        <v>877.3</v>
      </c>
      <c r="N11" s="145">
        <v>9410.7000000000007</v>
      </c>
      <c r="O11" s="158">
        <f t="shared" si="6"/>
        <v>9410.7000000000007</v>
      </c>
      <c r="P11" s="145">
        <v>10713.9</v>
      </c>
      <c r="Q11" s="158">
        <f t="shared" si="11"/>
        <v>10713.9</v>
      </c>
      <c r="R11" s="145">
        <v>5418.1</v>
      </c>
      <c r="S11" s="158">
        <f t="shared" si="7"/>
        <v>5418.1</v>
      </c>
      <c r="T11" s="145">
        <v>6235.2</v>
      </c>
      <c r="U11" s="158">
        <f t="shared" si="8"/>
        <v>6235.2</v>
      </c>
      <c r="V11" s="145">
        <v>10216.4</v>
      </c>
      <c r="W11" s="158">
        <f t="shared" si="0"/>
        <v>10216.4</v>
      </c>
      <c r="X11" s="145">
        <v>10053</v>
      </c>
      <c r="Y11" s="158">
        <f t="shared" si="9"/>
        <v>10053</v>
      </c>
      <c r="Z11" s="145">
        <v>11680.1</v>
      </c>
      <c r="AA11" s="158">
        <f t="shared" si="10"/>
        <v>11680.1</v>
      </c>
      <c r="AB11" s="145">
        <v>417.2</v>
      </c>
    </row>
    <row r="12" spans="1:28" ht="17.25" customHeight="1" x14ac:dyDescent="0.2">
      <c r="A12" s="32" t="s">
        <v>40</v>
      </c>
      <c r="B12" s="32">
        <v>0</v>
      </c>
      <c r="C12" s="113">
        <f t="shared" si="1"/>
        <v>51959.700000000004</v>
      </c>
      <c r="D12" s="149">
        <v>623516.4</v>
      </c>
      <c r="E12" s="145">
        <v>14885.9</v>
      </c>
      <c r="F12" s="145">
        <v>81840.5</v>
      </c>
      <c r="G12" s="158">
        <f t="shared" si="2"/>
        <v>81840.5</v>
      </c>
      <c r="H12" s="145">
        <v>81197.8</v>
      </c>
      <c r="I12" s="158">
        <f t="shared" si="3"/>
        <v>81197.8</v>
      </c>
      <c r="J12" s="145">
        <v>88229.1</v>
      </c>
      <c r="K12" s="158">
        <f t="shared" si="4"/>
        <v>88229.1</v>
      </c>
      <c r="L12" s="145">
        <v>16555.8</v>
      </c>
      <c r="M12" s="158">
        <f t="shared" si="5"/>
        <v>16555.8</v>
      </c>
      <c r="N12" s="145">
        <v>84213.5</v>
      </c>
      <c r="O12" s="158">
        <f t="shared" si="6"/>
        <v>84213.5</v>
      </c>
      <c r="P12" s="145">
        <v>89291.7</v>
      </c>
      <c r="Q12" s="158">
        <f t="shared" si="11"/>
        <v>89291.7</v>
      </c>
      <c r="R12" s="145">
        <v>50247.4</v>
      </c>
      <c r="S12" s="158">
        <f t="shared" si="7"/>
        <v>50247.4</v>
      </c>
      <c r="T12" s="145">
        <v>61882.9</v>
      </c>
      <c r="U12" s="158">
        <f t="shared" si="8"/>
        <v>61882.9</v>
      </c>
      <c r="V12" s="145">
        <v>85077.5</v>
      </c>
      <c r="W12" s="158">
        <f t="shared" si="0"/>
        <v>85077.5</v>
      </c>
      <c r="X12" s="145">
        <v>48387.1</v>
      </c>
      <c r="Y12" s="158">
        <f t="shared" si="9"/>
        <v>48387.1</v>
      </c>
      <c r="Z12" s="145">
        <v>83976.2</v>
      </c>
      <c r="AA12" s="158">
        <f t="shared" si="10"/>
        <v>83976.2</v>
      </c>
      <c r="AB12" s="145">
        <v>5414.7</v>
      </c>
    </row>
    <row r="13" spans="1:28" s="97" customFormat="1" ht="17.25" customHeight="1" x14ac:dyDescent="0.2">
      <c r="A13" s="96" t="s">
        <v>41</v>
      </c>
      <c r="B13" s="96">
        <v>0</v>
      </c>
      <c r="C13" s="113">
        <f t="shared" si="1"/>
        <v>15412.491666666667</v>
      </c>
      <c r="D13" s="149">
        <v>184949.9</v>
      </c>
      <c r="E13" s="145">
        <v>223.6</v>
      </c>
      <c r="F13" s="145">
        <v>2159.5</v>
      </c>
      <c r="G13" s="158">
        <f t="shared" si="2"/>
        <v>2159.5</v>
      </c>
      <c r="H13" s="145">
        <v>1036.5</v>
      </c>
      <c r="I13" s="158">
        <f t="shared" si="3"/>
        <v>1036.5</v>
      </c>
      <c r="J13" s="145">
        <v>15357.4</v>
      </c>
      <c r="K13" s="158">
        <f t="shared" si="4"/>
        <v>15357.4</v>
      </c>
      <c r="L13" s="145">
        <v>6145</v>
      </c>
      <c r="M13" s="158">
        <f t="shared" si="5"/>
        <v>6145</v>
      </c>
      <c r="N13" s="145">
        <v>8659.1</v>
      </c>
      <c r="O13" s="158">
        <f t="shared" si="6"/>
        <v>8659.1</v>
      </c>
      <c r="P13" s="145">
        <v>6867.3</v>
      </c>
      <c r="Q13" s="158">
        <f t="shared" si="11"/>
        <v>6867.3</v>
      </c>
      <c r="R13" s="145">
        <v>12392.2</v>
      </c>
      <c r="S13" s="158">
        <f t="shared" si="7"/>
        <v>12392.2</v>
      </c>
      <c r="T13" s="145">
        <v>13449.6</v>
      </c>
      <c r="U13" s="158">
        <f t="shared" si="8"/>
        <v>13449.6</v>
      </c>
      <c r="V13" s="145">
        <v>9246</v>
      </c>
      <c r="W13" s="158">
        <f t="shared" si="0"/>
        <v>9246</v>
      </c>
      <c r="X13" s="145">
        <v>8254.2000000000007</v>
      </c>
      <c r="Y13" s="158">
        <f t="shared" si="9"/>
        <v>8254.2000000000007</v>
      </c>
      <c r="Z13" s="145">
        <v>5908.5</v>
      </c>
      <c r="AA13" s="158">
        <f t="shared" si="10"/>
        <v>5908.5</v>
      </c>
      <c r="AB13" s="145">
        <v>1.3</v>
      </c>
    </row>
    <row r="14" spans="1:28" s="93" customFormat="1" ht="17.25" customHeight="1" x14ac:dyDescent="0.2">
      <c r="A14" s="77" t="s">
        <v>42</v>
      </c>
      <c r="B14" s="77" t="s">
        <v>99</v>
      </c>
      <c r="C14" s="151">
        <f t="shared" si="1"/>
        <v>664.88333333333333</v>
      </c>
      <c r="D14" s="77">
        <v>7978.6</v>
      </c>
      <c r="E14" s="77">
        <v>54.7</v>
      </c>
      <c r="F14" s="77">
        <v>9376.1</v>
      </c>
      <c r="G14" s="122">
        <f t="shared" si="2"/>
        <v>9376.1</v>
      </c>
      <c r="H14" s="77">
        <v>8139.1</v>
      </c>
      <c r="I14" s="122">
        <f t="shared" si="3"/>
        <v>8139.1</v>
      </c>
      <c r="J14" s="96">
        <v>8000.1</v>
      </c>
      <c r="K14" s="122">
        <f t="shared" si="4"/>
        <v>8000.1</v>
      </c>
      <c r="L14" s="96">
        <v>2840.8</v>
      </c>
      <c r="M14" s="122">
        <f t="shared" si="5"/>
        <v>2840.8</v>
      </c>
      <c r="N14" s="77">
        <v>10742.3</v>
      </c>
      <c r="O14" s="122">
        <f t="shared" si="6"/>
        <v>10742.3</v>
      </c>
      <c r="P14" s="77">
        <v>10830.5</v>
      </c>
      <c r="Q14" s="122">
        <f t="shared" si="11"/>
        <v>10830.5</v>
      </c>
      <c r="R14" s="77">
        <v>9414.5</v>
      </c>
      <c r="S14" s="122">
        <f t="shared" si="7"/>
        <v>9414.5</v>
      </c>
      <c r="T14" s="77">
        <v>9783.9</v>
      </c>
      <c r="U14" s="122">
        <f t="shared" si="8"/>
        <v>9783.9</v>
      </c>
      <c r="V14" s="77">
        <v>10814.5</v>
      </c>
      <c r="W14" s="122">
        <f t="shared" si="0"/>
        <v>10814.5</v>
      </c>
      <c r="X14" s="77">
        <v>4349.7</v>
      </c>
      <c r="Y14" s="122">
        <f t="shared" si="9"/>
        <v>4349.7</v>
      </c>
      <c r="Z14" s="77">
        <v>10421.5</v>
      </c>
      <c r="AA14" s="122">
        <f t="shared" si="10"/>
        <v>10421.5</v>
      </c>
      <c r="AB14" s="77">
        <v>53.5</v>
      </c>
    </row>
    <row r="15" spans="1:28" ht="17.25" customHeight="1" x14ac:dyDescent="0.2">
      <c r="A15" s="32" t="s">
        <v>43</v>
      </c>
      <c r="B15" s="32">
        <v>5</v>
      </c>
      <c r="C15" s="113">
        <f t="shared" si="1"/>
        <v>2118.6583333333333</v>
      </c>
      <c r="D15" s="150">
        <v>25423.9</v>
      </c>
      <c r="E15" s="145">
        <v>99.9</v>
      </c>
      <c r="F15" s="145">
        <v>1285.0999999999999</v>
      </c>
      <c r="G15" s="158">
        <f>F15</f>
        <v>1285.0999999999999</v>
      </c>
      <c r="H15" s="145">
        <v>748.3</v>
      </c>
      <c r="I15" s="158">
        <f>H15</f>
        <v>748.3</v>
      </c>
      <c r="J15" s="145">
        <v>887.3</v>
      </c>
      <c r="K15" s="158">
        <f>J15</f>
        <v>887.3</v>
      </c>
      <c r="L15" s="145">
        <v>169.6</v>
      </c>
      <c r="M15" s="158">
        <f>L15</f>
        <v>169.6</v>
      </c>
      <c r="N15" s="145">
        <v>701.4</v>
      </c>
      <c r="O15" s="158">
        <f>N15</f>
        <v>701.4</v>
      </c>
      <c r="P15" s="145">
        <v>1206.5999999999999</v>
      </c>
      <c r="Q15" s="158">
        <f t="shared" si="11"/>
        <v>1206.5999999999999</v>
      </c>
      <c r="R15" s="145">
        <v>991.8</v>
      </c>
      <c r="S15" s="158">
        <f>R15</f>
        <v>991.8</v>
      </c>
      <c r="T15" s="145">
        <v>831.4</v>
      </c>
      <c r="U15" s="158">
        <f>T15</f>
        <v>831.4</v>
      </c>
      <c r="V15" s="145">
        <v>1193.7</v>
      </c>
      <c r="W15" s="158">
        <f t="shared" si="0"/>
        <v>1193.7</v>
      </c>
      <c r="X15" s="145">
        <v>890.4</v>
      </c>
      <c r="Y15" s="158">
        <f>X15</f>
        <v>890.4</v>
      </c>
      <c r="Z15" s="145">
        <v>1003.1</v>
      </c>
      <c r="AA15" s="158">
        <f>Z15</f>
        <v>1003.1</v>
      </c>
      <c r="AB15" s="145">
        <v>9.8000000000000007</v>
      </c>
    </row>
    <row r="16" spans="1:28" s="93" customFormat="1" ht="17.25" customHeight="1" x14ac:dyDescent="0.2">
      <c r="A16" s="77" t="s">
        <v>44</v>
      </c>
      <c r="B16" s="77" t="s">
        <v>99</v>
      </c>
      <c r="C16" s="151">
        <f t="shared" si="1"/>
        <v>10.683333333333332</v>
      </c>
      <c r="D16" s="77">
        <v>128.19999999999999</v>
      </c>
      <c r="E16" s="77">
        <v>0</v>
      </c>
      <c r="F16" s="77">
        <v>132.1</v>
      </c>
      <c r="G16" s="122">
        <f>F16</f>
        <v>132.1</v>
      </c>
      <c r="H16" s="77">
        <v>140.4</v>
      </c>
      <c r="I16" s="122">
        <f>H16</f>
        <v>140.4</v>
      </c>
      <c r="J16" s="96">
        <v>251.2</v>
      </c>
      <c r="K16" s="122">
        <f>J16</f>
        <v>251.2</v>
      </c>
      <c r="L16" s="96">
        <v>2.9</v>
      </c>
      <c r="M16" s="122">
        <f>L16</f>
        <v>2.9</v>
      </c>
      <c r="N16" s="77">
        <v>143.19999999999999</v>
      </c>
      <c r="O16" s="122">
        <f>N16</f>
        <v>143.19999999999999</v>
      </c>
      <c r="P16" s="77">
        <v>267</v>
      </c>
      <c r="Q16" s="158">
        <f t="shared" si="11"/>
        <v>267</v>
      </c>
      <c r="R16" s="77">
        <v>182.2</v>
      </c>
      <c r="S16" s="122">
        <f>R16</f>
        <v>182.2</v>
      </c>
      <c r="T16" s="77">
        <v>178.2</v>
      </c>
      <c r="U16" s="122">
        <f>T16</f>
        <v>178.2</v>
      </c>
      <c r="V16" s="77">
        <v>274.2</v>
      </c>
      <c r="W16" s="122">
        <f t="shared" si="0"/>
        <v>274.2</v>
      </c>
      <c r="X16" s="77">
        <v>98.1</v>
      </c>
      <c r="Y16" s="122">
        <f>X16</f>
        <v>98.1</v>
      </c>
      <c r="Z16" s="77">
        <v>157.19999999999999</v>
      </c>
      <c r="AA16" s="122">
        <f>Z16</f>
        <v>157.19999999999999</v>
      </c>
      <c r="AB16" s="77">
        <v>0</v>
      </c>
    </row>
    <row r="17" spans="1:28" s="40" customFormat="1" ht="37.5" customHeight="1" x14ac:dyDescent="0.2">
      <c r="A17" s="33"/>
      <c r="B17" s="33"/>
      <c r="D17" s="135">
        <f>SUM(D5:D16)</f>
        <v>1244724.5999999999</v>
      </c>
      <c r="E17" s="146"/>
      <c r="F17" s="146"/>
      <c r="G17" s="159"/>
      <c r="H17" s="146"/>
      <c r="I17" s="159"/>
      <c r="J17" s="162"/>
      <c r="K17" s="159"/>
      <c r="L17" s="162"/>
      <c r="M17" s="159"/>
      <c r="N17" s="146"/>
      <c r="O17" s="159"/>
      <c r="P17" s="146"/>
      <c r="Q17" s="159"/>
      <c r="R17" s="146"/>
      <c r="S17" s="159"/>
      <c r="T17" s="146"/>
      <c r="U17" s="159"/>
      <c r="V17" s="146"/>
      <c r="W17" s="159"/>
      <c r="X17" s="146"/>
      <c r="Y17" s="159"/>
      <c r="Z17" s="146"/>
      <c r="AA17" s="159"/>
      <c r="AB17" s="146"/>
    </row>
    <row r="18" spans="1:28" s="40" customFormat="1" x14ac:dyDescent="0.2">
      <c r="A18" s="32"/>
      <c r="B18" s="32"/>
      <c r="C18" s="32" t="s">
        <v>84</v>
      </c>
      <c r="D18" s="32" t="s">
        <v>87</v>
      </c>
      <c r="E18" s="32" t="s">
        <v>88</v>
      </c>
      <c r="F18" s="32" t="s">
        <v>89</v>
      </c>
      <c r="G18" s="122" t="s">
        <v>90</v>
      </c>
      <c r="H18" s="32" t="s">
        <v>91</v>
      </c>
      <c r="I18" s="122" t="s">
        <v>92</v>
      </c>
      <c r="J18" s="96" t="s">
        <v>93</v>
      </c>
      <c r="K18" s="122" t="s">
        <v>94</v>
      </c>
      <c r="L18" s="96" t="s">
        <v>95</v>
      </c>
      <c r="M18" s="122" t="s">
        <v>96</v>
      </c>
      <c r="N18" s="32" t="s">
        <v>97</v>
      </c>
      <c r="O18" s="161"/>
      <c r="P18" s="33"/>
      <c r="Q18" s="161"/>
      <c r="R18" s="33"/>
      <c r="S18" s="161"/>
      <c r="T18" s="33"/>
      <c r="U18" s="161"/>
      <c r="V18" s="33"/>
      <c r="W18" s="161"/>
      <c r="X18" s="33"/>
      <c r="Y18" s="161"/>
      <c r="Z18" s="33"/>
      <c r="AA18" s="161"/>
      <c r="AB18" s="33"/>
    </row>
    <row r="19" spans="1:28" s="40" customFormat="1" ht="15.75" x14ac:dyDescent="0.2">
      <c r="A19" s="1" t="s">
        <v>114</v>
      </c>
      <c r="B19" s="32"/>
      <c r="C19" s="32">
        <f t="shared" ref="C19:C24" si="12">(F5-E5)</f>
        <v>5.5</v>
      </c>
      <c r="D19" s="147">
        <f>H5-G5</f>
        <v>0</v>
      </c>
      <c r="E19" s="32">
        <f>J5-I5</f>
        <v>0</v>
      </c>
      <c r="F19" s="32">
        <f>L5-K5</f>
        <v>0</v>
      </c>
      <c r="G19" s="122">
        <f>N5-M5</f>
        <v>0</v>
      </c>
      <c r="H19" s="32">
        <f>P5-O5</f>
        <v>0</v>
      </c>
      <c r="I19" s="122">
        <f>R5-Q5</f>
        <v>-9.9999999999999645E-2</v>
      </c>
      <c r="J19" s="96">
        <f>T5-S5</f>
        <v>0</v>
      </c>
      <c r="K19" s="122">
        <f>V5-U5</f>
        <v>5.5</v>
      </c>
      <c r="L19" s="96">
        <f>X5-W5</f>
        <v>-10.9</v>
      </c>
      <c r="M19" s="122">
        <f>Z5-Y5</f>
        <v>14.3</v>
      </c>
      <c r="N19" s="148">
        <f>AB5-AA5</f>
        <v>-14.3</v>
      </c>
      <c r="O19" s="161"/>
      <c r="P19" s="33"/>
      <c r="Q19" s="161"/>
      <c r="R19" s="33"/>
      <c r="S19" s="161"/>
      <c r="T19" s="33"/>
      <c r="U19" s="161"/>
      <c r="V19" s="33"/>
      <c r="W19" s="161"/>
      <c r="X19" s="33"/>
      <c r="Y19" s="161"/>
      <c r="Z19" s="33"/>
      <c r="AA19" s="161"/>
      <c r="AB19" s="33"/>
    </row>
    <row r="20" spans="1:28" ht="14.25" customHeight="1" x14ac:dyDescent="0.2">
      <c r="A20" s="11" t="s">
        <v>37</v>
      </c>
      <c r="B20" s="32"/>
      <c r="C20" s="32">
        <f t="shared" si="12"/>
        <v>-703.80000000000109</v>
      </c>
      <c r="D20" s="32">
        <f>H6-G6</f>
        <v>-110.5</v>
      </c>
      <c r="E20" s="32">
        <f>J6-I6</f>
        <v>2617.3999999999996</v>
      </c>
      <c r="F20" s="32">
        <f>L6-K6</f>
        <v>-5346.4999999999991</v>
      </c>
      <c r="G20" s="122">
        <f>N6-M6</f>
        <v>20160.3</v>
      </c>
      <c r="H20" s="32">
        <f>P6-O6</f>
        <v>-4902.2999999999993</v>
      </c>
      <c r="I20" s="122">
        <f>R6-Q6</f>
        <v>10937.100000000002</v>
      </c>
      <c r="J20" s="148">
        <f>T6-S6</f>
        <v>10377.5</v>
      </c>
      <c r="K20" s="122">
        <f>V6-U6</f>
        <v>-20573.900000000001</v>
      </c>
      <c r="L20" s="96">
        <f>X6-W6</f>
        <v>18325.5</v>
      </c>
      <c r="M20" s="122">
        <f>Z6-Y6</f>
        <v>-17263.400000000001</v>
      </c>
      <c r="N20" s="96">
        <f>AB6-AA6</f>
        <v>-21531.899999999998</v>
      </c>
    </row>
    <row r="21" spans="1:28" ht="14.25" customHeight="1" x14ac:dyDescent="0.2">
      <c r="A21" s="11" t="s">
        <v>115</v>
      </c>
      <c r="B21" s="32"/>
      <c r="C21" s="32">
        <f t="shared" si="12"/>
        <v>279.39999999999998</v>
      </c>
      <c r="D21" s="32">
        <f>H7-G7</f>
        <v>25</v>
      </c>
      <c r="E21" s="32">
        <f>J7-I7</f>
        <v>73.400000000000034</v>
      </c>
      <c r="F21" s="32">
        <f>L7-K7</f>
        <v>-368.6</v>
      </c>
      <c r="G21" s="122">
        <f>N7-M7</f>
        <v>281.7</v>
      </c>
      <c r="H21" s="32">
        <f>P7-O7</f>
        <v>92.800000000000011</v>
      </c>
      <c r="I21" s="122">
        <f>R7-Q7</f>
        <v>-90.599999999999966</v>
      </c>
      <c r="J21" s="96">
        <f>T7-S7</f>
        <v>-34.600000000000023</v>
      </c>
      <c r="K21" s="122">
        <f>V7-U7</f>
        <v>122.69999999999999</v>
      </c>
      <c r="L21" s="96">
        <f>X7-W7</f>
        <v>-374</v>
      </c>
      <c r="M21" s="122">
        <f>Z7-Y7</f>
        <v>279.8</v>
      </c>
      <c r="N21" s="96">
        <f>AB7-AA7</f>
        <v>-279.3</v>
      </c>
    </row>
    <row r="22" spans="1:28" ht="14.25" customHeight="1" x14ac:dyDescent="0.2">
      <c r="A22" s="32" t="s">
        <v>38</v>
      </c>
      <c r="B22" s="32"/>
      <c r="C22" s="32">
        <f t="shared" si="12"/>
        <v>1228.9000000000001</v>
      </c>
      <c r="D22" s="32">
        <f>H8-G8</f>
        <v>-199.60000000000014</v>
      </c>
      <c r="E22" s="32">
        <f>J8-I8</f>
        <v>237.80000000000018</v>
      </c>
      <c r="F22" s="32">
        <f>L8-K8</f>
        <v>-660.40000000000009</v>
      </c>
      <c r="G22" s="122">
        <f>N8-M8</f>
        <v>-615.5</v>
      </c>
      <c r="H22" s="32">
        <f>P8-O8</f>
        <v>1195.3</v>
      </c>
      <c r="I22" s="122">
        <f>R8-Q8</f>
        <v>-89.299999999999955</v>
      </c>
      <c r="J22" s="96">
        <f>T8-S8</f>
        <v>-44.099999999999909</v>
      </c>
      <c r="K22" s="122">
        <f>V8-U8</f>
        <v>110.5</v>
      </c>
      <c r="L22" s="96">
        <f>X8-W8</f>
        <v>-34.600000000000136</v>
      </c>
      <c r="M22" s="122">
        <f>Z8-Y8</f>
        <v>-11.200000000000045</v>
      </c>
      <c r="N22" s="96">
        <f>AB8-AA8</f>
        <v>-1115.5999999999999</v>
      </c>
    </row>
    <row r="23" spans="1:28" ht="14.25" customHeight="1" x14ac:dyDescent="0.2">
      <c r="A23" s="32" t="s">
        <v>129</v>
      </c>
      <c r="B23" s="32"/>
      <c r="C23" s="32">
        <f t="shared" si="12"/>
        <v>268.3</v>
      </c>
      <c r="D23" s="32">
        <f t="shared" ref="D23:N23" si="13">(G9-F9)</f>
        <v>0</v>
      </c>
      <c r="E23" s="32">
        <f t="shared" si="13"/>
        <v>-91.899999999999977</v>
      </c>
      <c r="F23" s="32">
        <f t="shared" si="13"/>
        <v>0</v>
      </c>
      <c r="G23" s="122">
        <f t="shared" si="13"/>
        <v>83.300000000000011</v>
      </c>
      <c r="H23" s="32">
        <f t="shared" si="13"/>
        <v>0</v>
      </c>
      <c r="I23" s="122">
        <f t="shared" si="13"/>
        <v>-159.20000000000002</v>
      </c>
      <c r="J23" s="96">
        <f t="shared" si="13"/>
        <v>0</v>
      </c>
      <c r="K23" s="122">
        <f t="shared" si="13"/>
        <v>94</v>
      </c>
      <c r="L23" s="96">
        <f t="shared" si="13"/>
        <v>0</v>
      </c>
      <c r="M23" s="122">
        <f t="shared" si="13"/>
        <v>2.7999999999999829</v>
      </c>
      <c r="N23" s="96">
        <f t="shared" si="13"/>
        <v>0</v>
      </c>
    </row>
    <row r="24" spans="1:28" ht="14.25" customHeight="1" x14ac:dyDescent="0.2">
      <c r="A24" s="32" t="s">
        <v>116</v>
      </c>
      <c r="B24" s="32"/>
      <c r="C24" s="32">
        <f t="shared" si="12"/>
        <v>102.8</v>
      </c>
      <c r="D24" s="32">
        <f>H10-G10</f>
        <v>35.000000000000014</v>
      </c>
      <c r="E24" s="32">
        <f>J10-I10</f>
        <v>25.5</v>
      </c>
      <c r="F24" s="32">
        <f>L10-K10</f>
        <v>-161.20000000000002</v>
      </c>
      <c r="G24" s="122">
        <f>N10-M10</f>
        <v>122.30000000000001</v>
      </c>
      <c r="H24" s="32">
        <f>P10-O10</f>
        <v>58.299999999999983</v>
      </c>
      <c r="I24" s="122">
        <f>R10-Q10</f>
        <v>-67.199999999999989</v>
      </c>
      <c r="J24" s="96">
        <f>T10-S10</f>
        <v>-7.7000000000000028</v>
      </c>
      <c r="K24" s="122">
        <f>V10-U10</f>
        <v>36.700000000000003</v>
      </c>
      <c r="L24" s="96">
        <f>X10-W10</f>
        <v>-139.30000000000001</v>
      </c>
      <c r="M24" s="122">
        <f>Z10-Y10</f>
        <v>98.8</v>
      </c>
      <c r="N24" s="96">
        <f>AB10-AA10</f>
        <v>-107</v>
      </c>
    </row>
    <row r="25" spans="1:28" ht="14.25" customHeight="1" x14ac:dyDescent="0.2">
      <c r="A25" s="41" t="s">
        <v>49</v>
      </c>
      <c r="B25" s="32"/>
      <c r="C25" s="32">
        <f t="shared" ref="C25:C30" si="14">(F11-E11)</f>
        <v>10873.4</v>
      </c>
      <c r="D25" s="32">
        <f t="shared" ref="D25:D30" si="15">H11-G11</f>
        <v>-756.70000000000073</v>
      </c>
      <c r="E25" s="32">
        <f t="shared" ref="E25:E30" si="16">J11-I11</f>
        <v>1435.6000000000004</v>
      </c>
      <c r="F25" s="32">
        <f t="shared" ref="F25:F30" si="17">L11-K11</f>
        <v>-10693.1</v>
      </c>
      <c r="G25" s="122">
        <f t="shared" ref="G25:G30" si="18">N11-M11</f>
        <v>8533.4000000000015</v>
      </c>
      <c r="H25" s="32">
        <f t="shared" ref="H25:H30" si="19">P11-O11</f>
        <v>1303.1999999999989</v>
      </c>
      <c r="I25" s="122">
        <f t="shared" ref="I25:I30" si="20">R11-Q11</f>
        <v>-5295.7999999999993</v>
      </c>
      <c r="J25" s="96">
        <f t="shared" ref="J25:J30" si="21">T11-S11</f>
        <v>817.09999999999945</v>
      </c>
      <c r="K25" s="122">
        <f t="shared" ref="K25:K30" si="22">V11-U11</f>
        <v>3981.2</v>
      </c>
      <c r="L25" s="96">
        <f t="shared" ref="L25:L30" si="23">X11-W11</f>
        <v>-163.39999999999964</v>
      </c>
      <c r="M25" s="122">
        <f t="shared" ref="M25:M30" si="24">Z11-Y11</f>
        <v>1627.1000000000004</v>
      </c>
      <c r="N25" s="96">
        <f t="shared" ref="N25:N30" si="25">AB11-AA11</f>
        <v>-11262.9</v>
      </c>
    </row>
    <row r="26" spans="1:28" ht="14.25" customHeight="1" x14ac:dyDescent="0.2">
      <c r="A26" s="41" t="s">
        <v>40</v>
      </c>
      <c r="B26" s="32"/>
      <c r="C26" s="32">
        <f>(F12-E12)</f>
        <v>66954.600000000006</v>
      </c>
      <c r="D26" s="32">
        <f>H12-G12</f>
        <v>-642.69999999999709</v>
      </c>
      <c r="E26" s="32">
        <f t="shared" si="16"/>
        <v>7031.3000000000029</v>
      </c>
      <c r="F26" s="32">
        <f t="shared" si="17"/>
        <v>-71673.3</v>
      </c>
      <c r="G26" s="122">
        <f t="shared" si="18"/>
        <v>67657.7</v>
      </c>
      <c r="H26" s="32">
        <f t="shared" si="19"/>
        <v>5078.1999999999971</v>
      </c>
      <c r="I26" s="122">
        <f t="shared" si="20"/>
        <v>-39044.299999999996</v>
      </c>
      <c r="J26" s="96">
        <f t="shared" si="21"/>
        <v>11635.5</v>
      </c>
      <c r="K26" s="122">
        <f t="shared" si="22"/>
        <v>23194.6</v>
      </c>
      <c r="L26" s="96">
        <f t="shared" si="23"/>
        <v>-36690.400000000001</v>
      </c>
      <c r="M26" s="122">
        <f t="shared" si="24"/>
        <v>35589.1</v>
      </c>
      <c r="N26" s="96">
        <f t="shared" si="25"/>
        <v>-78561.5</v>
      </c>
    </row>
    <row r="27" spans="1:28" s="97" customFormat="1" ht="14.25" customHeight="1" x14ac:dyDescent="0.2">
      <c r="A27" s="98" t="s">
        <v>41</v>
      </c>
      <c r="B27" s="96"/>
      <c r="C27" s="96">
        <f>(F13-E13)</f>
        <v>1935.9</v>
      </c>
      <c r="D27" s="96">
        <f>H13-G13</f>
        <v>-1123</v>
      </c>
      <c r="E27" s="96">
        <f t="shared" si="16"/>
        <v>14320.9</v>
      </c>
      <c r="F27" s="96">
        <f t="shared" si="17"/>
        <v>-9212.4</v>
      </c>
      <c r="G27" s="122">
        <f t="shared" si="18"/>
        <v>2514.1000000000004</v>
      </c>
      <c r="H27" s="96">
        <f t="shared" si="19"/>
        <v>-1791.8000000000002</v>
      </c>
      <c r="I27" s="122">
        <f>R13-Q13</f>
        <v>5524.9000000000005</v>
      </c>
      <c r="J27" s="96">
        <f t="shared" si="21"/>
        <v>1057.3999999999996</v>
      </c>
      <c r="K27" s="122">
        <f t="shared" si="22"/>
        <v>-4203.6000000000004</v>
      </c>
      <c r="L27" s="96">
        <f t="shared" si="23"/>
        <v>-991.79999999999927</v>
      </c>
      <c r="M27" s="122">
        <f t="shared" si="24"/>
        <v>-2345.7000000000007</v>
      </c>
      <c r="N27" s="96">
        <f t="shared" si="25"/>
        <v>-5907.2</v>
      </c>
      <c r="O27" s="160"/>
      <c r="P27" s="100"/>
      <c r="Q27" s="160"/>
      <c r="R27" s="99"/>
      <c r="S27" s="160"/>
      <c r="T27" s="99"/>
      <c r="U27" s="160"/>
      <c r="V27" s="99"/>
      <c r="W27" s="160"/>
      <c r="X27" s="99"/>
      <c r="Y27" s="160"/>
      <c r="Z27" s="99"/>
      <c r="AA27" s="160"/>
      <c r="AB27" s="99"/>
    </row>
    <row r="28" spans="1:28" ht="14.25" customHeight="1" x14ac:dyDescent="0.2">
      <c r="A28" s="76" t="s">
        <v>42</v>
      </c>
      <c r="B28" s="77"/>
      <c r="C28" s="77">
        <f t="shared" si="14"/>
        <v>9321.4</v>
      </c>
      <c r="D28" s="77">
        <f t="shared" si="15"/>
        <v>-1237</v>
      </c>
      <c r="E28" s="77">
        <f t="shared" si="16"/>
        <v>-139</v>
      </c>
      <c r="F28" s="77">
        <f t="shared" si="17"/>
        <v>-5159.3</v>
      </c>
      <c r="G28" s="122">
        <f t="shared" si="18"/>
        <v>7901.4999999999991</v>
      </c>
      <c r="H28" s="77">
        <f t="shared" si="19"/>
        <v>88.200000000000728</v>
      </c>
      <c r="I28" s="122">
        <f t="shared" si="20"/>
        <v>-1416</v>
      </c>
      <c r="J28" s="96">
        <f t="shared" si="21"/>
        <v>369.39999999999964</v>
      </c>
      <c r="K28" s="122">
        <f t="shared" si="22"/>
        <v>1030.6000000000004</v>
      </c>
      <c r="L28" s="96">
        <f t="shared" si="23"/>
        <v>-6464.8</v>
      </c>
      <c r="M28" s="122">
        <f t="shared" si="24"/>
        <v>6071.8</v>
      </c>
      <c r="N28" s="77">
        <f t="shared" si="25"/>
        <v>-10368</v>
      </c>
      <c r="P28" s="33"/>
    </row>
    <row r="29" spans="1:28" ht="14.25" customHeight="1" x14ac:dyDescent="0.2">
      <c r="A29" s="41" t="s">
        <v>43</v>
      </c>
      <c r="B29" s="32"/>
      <c r="C29" s="32">
        <f t="shared" si="14"/>
        <v>1185.1999999999998</v>
      </c>
      <c r="D29" s="32">
        <f t="shared" si="15"/>
        <v>-536.79999999999995</v>
      </c>
      <c r="E29" s="32">
        <f t="shared" si="16"/>
        <v>139</v>
      </c>
      <c r="F29" s="32">
        <f t="shared" si="17"/>
        <v>-717.69999999999993</v>
      </c>
      <c r="G29" s="122">
        <f t="shared" si="18"/>
        <v>531.79999999999995</v>
      </c>
      <c r="H29" s="32">
        <f t="shared" si="19"/>
        <v>505.19999999999993</v>
      </c>
      <c r="I29" s="122">
        <f t="shared" si="20"/>
        <v>-214.79999999999995</v>
      </c>
      <c r="J29" s="96">
        <f t="shared" si="21"/>
        <v>-160.39999999999998</v>
      </c>
      <c r="K29" s="122">
        <f t="shared" si="22"/>
        <v>362.30000000000007</v>
      </c>
      <c r="L29" s="96">
        <f t="shared" si="23"/>
        <v>-303.30000000000007</v>
      </c>
      <c r="M29" s="122">
        <f t="shared" si="24"/>
        <v>112.70000000000005</v>
      </c>
      <c r="N29" s="32">
        <f t="shared" si="25"/>
        <v>-993.30000000000007</v>
      </c>
      <c r="P29" s="33"/>
    </row>
    <row r="30" spans="1:28" ht="14.25" customHeight="1" x14ac:dyDescent="0.2">
      <c r="A30" s="76" t="s">
        <v>44</v>
      </c>
      <c r="B30" s="77"/>
      <c r="C30" s="77">
        <f t="shared" si="14"/>
        <v>132.1</v>
      </c>
      <c r="D30" s="77">
        <f t="shared" si="15"/>
        <v>8.3000000000000114</v>
      </c>
      <c r="E30" s="77">
        <f t="shared" si="16"/>
        <v>110.79999999999998</v>
      </c>
      <c r="F30" s="77">
        <f t="shared" si="17"/>
        <v>-248.29999999999998</v>
      </c>
      <c r="G30" s="122">
        <f t="shared" si="18"/>
        <v>140.29999999999998</v>
      </c>
      <c r="H30" s="77">
        <f t="shared" si="19"/>
        <v>123.80000000000001</v>
      </c>
      <c r="I30" s="122">
        <f t="shared" si="20"/>
        <v>-84.800000000000011</v>
      </c>
      <c r="J30" s="96">
        <f t="shared" si="21"/>
        <v>-4</v>
      </c>
      <c r="K30" s="122">
        <f t="shared" si="22"/>
        <v>96</v>
      </c>
      <c r="L30" s="96">
        <f t="shared" si="23"/>
        <v>-176.1</v>
      </c>
      <c r="M30" s="122">
        <f t="shared" si="24"/>
        <v>59.099999999999994</v>
      </c>
      <c r="N30" s="77">
        <f t="shared" si="25"/>
        <v>-157.19999999999999</v>
      </c>
      <c r="P30" s="33"/>
    </row>
    <row r="31" spans="1:28" ht="21" customHeight="1" x14ac:dyDescent="0.2">
      <c r="B31" s="52">
        <f>(B6+B8+B11+B12+B15+B5+B7+B10+B9+B13)/10</f>
        <v>4</v>
      </c>
      <c r="C31" s="7" t="s">
        <v>100</v>
      </c>
      <c r="P31" s="33"/>
    </row>
    <row r="32" spans="1:28" x14ac:dyDescent="0.2">
      <c r="P32" s="33"/>
    </row>
    <row r="33" spans="16:16" x14ac:dyDescent="0.2">
      <c r="P33" s="33"/>
    </row>
    <row r="34" spans="16:16" x14ac:dyDescent="0.2">
      <c r="P34" s="33"/>
    </row>
    <row r="35" spans="16:16" x14ac:dyDescent="0.2">
      <c r="P35" s="33"/>
    </row>
  </sheetData>
  <mergeCells count="13">
    <mergeCell ref="A1:N1"/>
    <mergeCell ref="U2:V2"/>
    <mergeCell ref="W2:X2"/>
    <mergeCell ref="Y2:Z2"/>
    <mergeCell ref="E2:F2"/>
    <mergeCell ref="G2:H2"/>
    <mergeCell ref="I2:J2"/>
    <mergeCell ref="K2:L2"/>
    <mergeCell ref="AA2:AB2"/>
    <mergeCell ref="M2:N2"/>
    <mergeCell ref="O2:P2"/>
    <mergeCell ref="Q2:R2"/>
    <mergeCell ref="S2:T2"/>
  </mergeCells>
  <phoneticPr fontId="3" type="noConversion"/>
  <pageMargins left="0.39370078740157483" right="0.39370078740157483" top="0.98425196850393704" bottom="0.78740157480314965" header="0.51181102362204722" footer="0.51181102362204722"/>
  <pageSetup paperSize="9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workbookViewId="0">
      <selection activeCell="J36" sqref="J35:J36"/>
    </sheetView>
  </sheetViews>
  <sheetFormatPr defaultRowHeight="12.75" x14ac:dyDescent="0.2"/>
  <cols>
    <col min="1" max="2" width="8" style="7" customWidth="1"/>
    <col min="3" max="3" width="35.5703125" customWidth="1"/>
    <col min="4" max="4" width="16.42578125" customWidth="1"/>
    <col min="5" max="5" width="14.7109375" customWidth="1"/>
  </cols>
  <sheetData>
    <row r="1" spans="1:5" ht="12.75" customHeight="1" x14ac:dyDescent="0.2"/>
    <row r="2" spans="1:5" s="6" customFormat="1" ht="82.5" customHeight="1" x14ac:dyDescent="0.2">
      <c r="A2" s="8" t="s">
        <v>24</v>
      </c>
      <c r="B2" s="18" t="s">
        <v>66</v>
      </c>
      <c r="C2" s="10" t="s">
        <v>25</v>
      </c>
      <c r="D2" s="5" t="s">
        <v>80</v>
      </c>
      <c r="E2" s="5" t="s">
        <v>81</v>
      </c>
    </row>
    <row r="3" spans="1:5" ht="15" customHeight="1" x14ac:dyDescent="0.2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"/>
      <c r="C4" s="3" t="s">
        <v>1</v>
      </c>
      <c r="D4" s="3"/>
      <c r="E4" s="3"/>
    </row>
    <row r="5" spans="1:5" ht="17.25" customHeight="1" x14ac:dyDescent="0.2">
      <c r="A5" s="1" t="s">
        <v>114</v>
      </c>
      <c r="B5" s="11">
        <v>5</v>
      </c>
      <c r="C5" s="3"/>
      <c r="D5" s="1" t="s">
        <v>101</v>
      </c>
      <c r="E5" s="1"/>
    </row>
    <row r="6" spans="1:5" ht="17.25" customHeight="1" x14ac:dyDescent="0.2">
      <c r="A6" s="11" t="s">
        <v>37</v>
      </c>
      <c r="B6" s="11">
        <v>5</v>
      </c>
      <c r="C6" s="3"/>
      <c r="D6" s="1" t="s">
        <v>101</v>
      </c>
      <c r="E6" s="1"/>
    </row>
    <row r="7" spans="1:5" ht="17.25" customHeight="1" x14ac:dyDescent="0.2">
      <c r="A7" s="11" t="s">
        <v>115</v>
      </c>
      <c r="B7" s="11">
        <v>5</v>
      </c>
      <c r="C7" s="3"/>
      <c r="D7" s="1" t="s">
        <v>101</v>
      </c>
      <c r="E7" s="1"/>
    </row>
    <row r="8" spans="1:5" ht="17.25" customHeight="1" x14ac:dyDescent="0.2">
      <c r="A8" s="32" t="s">
        <v>38</v>
      </c>
      <c r="B8" s="11">
        <v>5</v>
      </c>
      <c r="C8" s="3"/>
      <c r="D8" s="1" t="s">
        <v>101</v>
      </c>
      <c r="E8" s="1"/>
    </row>
    <row r="9" spans="1:5" ht="17.25" customHeight="1" x14ac:dyDescent="0.2">
      <c r="A9" s="32" t="s">
        <v>126</v>
      </c>
      <c r="B9" s="11">
        <v>5</v>
      </c>
      <c r="C9" s="3"/>
      <c r="D9" s="1" t="s">
        <v>101</v>
      </c>
      <c r="E9" s="1"/>
    </row>
    <row r="10" spans="1:5" ht="17.25" customHeight="1" x14ac:dyDescent="0.2">
      <c r="A10" s="32" t="s">
        <v>116</v>
      </c>
      <c r="B10" s="11">
        <v>5</v>
      </c>
      <c r="C10" s="3"/>
      <c r="D10" s="1" t="s">
        <v>101</v>
      </c>
      <c r="E10" s="1"/>
    </row>
    <row r="11" spans="1:5" ht="17.25" customHeight="1" x14ac:dyDescent="0.2">
      <c r="A11" s="32" t="s">
        <v>49</v>
      </c>
      <c r="B11" s="11">
        <v>5</v>
      </c>
      <c r="C11" s="3"/>
      <c r="D11" s="1" t="s">
        <v>101</v>
      </c>
      <c r="E11" s="1"/>
    </row>
    <row r="12" spans="1:5" ht="17.25" customHeight="1" x14ac:dyDescent="0.2">
      <c r="A12" s="32" t="s">
        <v>40</v>
      </c>
      <c r="B12" s="11">
        <v>5</v>
      </c>
      <c r="C12" s="3"/>
      <c r="D12" s="1" t="s">
        <v>101</v>
      </c>
      <c r="E12" s="1"/>
    </row>
    <row r="13" spans="1:5" ht="17.25" customHeight="1" x14ac:dyDescent="0.2">
      <c r="A13" s="32" t="s">
        <v>41</v>
      </c>
      <c r="B13" s="11">
        <v>5</v>
      </c>
      <c r="C13" s="3"/>
      <c r="D13" s="1" t="s">
        <v>101</v>
      </c>
      <c r="E13" s="1"/>
    </row>
    <row r="14" spans="1:5" ht="17.25" customHeight="1" x14ac:dyDescent="0.2">
      <c r="A14" s="32" t="s">
        <v>42</v>
      </c>
      <c r="B14" s="11">
        <v>5</v>
      </c>
      <c r="C14" s="3"/>
      <c r="D14" s="1" t="s">
        <v>101</v>
      </c>
      <c r="E14" s="1"/>
    </row>
    <row r="15" spans="1:5" ht="17.25" customHeight="1" x14ac:dyDescent="0.2">
      <c r="A15" s="32" t="s">
        <v>43</v>
      </c>
      <c r="B15" s="11">
        <v>5</v>
      </c>
      <c r="C15" s="4"/>
      <c r="D15" s="1" t="s">
        <v>101</v>
      </c>
      <c r="E15" s="1"/>
    </row>
    <row r="16" spans="1:5" ht="17.25" customHeight="1" x14ac:dyDescent="0.2">
      <c r="A16" s="32" t="s">
        <v>44</v>
      </c>
      <c r="B16" s="11">
        <v>5</v>
      </c>
      <c r="C16" s="2"/>
      <c r="D16" s="1" t="s">
        <v>101</v>
      </c>
      <c r="E16" s="11"/>
    </row>
    <row r="17" spans="2:3" x14ac:dyDescent="0.2">
      <c r="B17" s="52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workbookViewId="0">
      <selection activeCell="B17" sqref="B17"/>
    </sheetView>
  </sheetViews>
  <sheetFormatPr defaultRowHeight="12.75" x14ac:dyDescent="0.2"/>
  <cols>
    <col min="1" max="1" width="9.140625" style="7"/>
    <col min="2" max="2" width="5.7109375" style="7" customWidth="1"/>
    <col min="3" max="3" width="27.85546875" customWidth="1"/>
    <col min="4" max="4" width="17.28515625" customWidth="1"/>
    <col min="5" max="5" width="15.28515625" customWidth="1"/>
  </cols>
  <sheetData>
    <row r="1" spans="1:5" ht="12.75" customHeight="1" x14ac:dyDescent="0.2"/>
    <row r="2" spans="1:5" s="6" customFormat="1" ht="79.5" customHeight="1" x14ac:dyDescent="0.2">
      <c r="A2" s="8" t="s">
        <v>26</v>
      </c>
      <c r="B2" s="18" t="s">
        <v>66</v>
      </c>
      <c r="C2" s="10" t="s">
        <v>27</v>
      </c>
      <c r="D2" s="5" t="s">
        <v>78</v>
      </c>
      <c r="E2" s="5" t="s">
        <v>79</v>
      </c>
    </row>
    <row r="3" spans="1:5" ht="15" customHeight="1" x14ac:dyDescent="0.2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"/>
      <c r="C4" s="3" t="s">
        <v>1</v>
      </c>
      <c r="D4" s="3"/>
      <c r="E4" s="3"/>
    </row>
    <row r="5" spans="1:5" ht="20.25" customHeight="1" x14ac:dyDescent="0.2">
      <c r="A5" s="1" t="s">
        <v>114</v>
      </c>
      <c r="B5" s="11">
        <v>5</v>
      </c>
      <c r="C5" s="3"/>
      <c r="D5" s="1" t="s">
        <v>101</v>
      </c>
      <c r="E5" s="1"/>
    </row>
    <row r="6" spans="1:5" ht="20.25" customHeight="1" x14ac:dyDescent="0.2">
      <c r="A6" s="11" t="s">
        <v>37</v>
      </c>
      <c r="B6" s="11">
        <v>5</v>
      </c>
      <c r="C6" s="3"/>
      <c r="D6" s="1" t="s">
        <v>101</v>
      </c>
      <c r="E6" s="1"/>
    </row>
    <row r="7" spans="1:5" ht="20.25" customHeight="1" x14ac:dyDescent="0.2">
      <c r="A7" s="11" t="s">
        <v>115</v>
      </c>
      <c r="B7" s="11">
        <v>5</v>
      </c>
      <c r="C7" s="3"/>
      <c r="D7" s="1" t="s">
        <v>101</v>
      </c>
      <c r="E7" s="1"/>
    </row>
    <row r="8" spans="1:5" ht="20.25" customHeight="1" x14ac:dyDescent="0.2">
      <c r="A8" s="32" t="s">
        <v>38</v>
      </c>
      <c r="B8" s="11">
        <v>5</v>
      </c>
      <c r="C8" s="3"/>
      <c r="D8" s="1" t="s">
        <v>101</v>
      </c>
      <c r="E8" s="1"/>
    </row>
    <row r="9" spans="1:5" ht="20.25" customHeight="1" x14ac:dyDescent="0.2">
      <c r="A9" s="32" t="s">
        <v>126</v>
      </c>
      <c r="B9" s="11">
        <v>5</v>
      </c>
      <c r="C9" s="3"/>
      <c r="D9" s="1" t="s">
        <v>101</v>
      </c>
      <c r="E9" s="1"/>
    </row>
    <row r="10" spans="1:5" ht="20.25" customHeight="1" x14ac:dyDescent="0.2">
      <c r="A10" s="32" t="s">
        <v>116</v>
      </c>
      <c r="B10" s="11">
        <v>5</v>
      </c>
      <c r="C10" s="3"/>
      <c r="D10" s="1" t="s">
        <v>101</v>
      </c>
      <c r="E10" s="1"/>
    </row>
    <row r="11" spans="1:5" ht="20.25" customHeight="1" x14ac:dyDescent="0.2">
      <c r="A11" s="32" t="s">
        <v>49</v>
      </c>
      <c r="B11" s="11">
        <v>5</v>
      </c>
      <c r="C11" s="4"/>
      <c r="D11" s="1" t="s">
        <v>101</v>
      </c>
      <c r="E11" s="1"/>
    </row>
    <row r="12" spans="1:5" ht="20.25" customHeight="1" x14ac:dyDescent="0.2">
      <c r="A12" s="32" t="s">
        <v>40</v>
      </c>
      <c r="B12" s="11">
        <v>5</v>
      </c>
      <c r="C12" s="2"/>
      <c r="D12" s="1" t="s">
        <v>101</v>
      </c>
      <c r="E12" s="11"/>
    </row>
    <row r="13" spans="1:5" ht="20.25" customHeight="1" x14ac:dyDescent="0.2">
      <c r="A13" s="32" t="s">
        <v>41</v>
      </c>
      <c r="B13" s="11">
        <v>5</v>
      </c>
      <c r="C13" s="2"/>
      <c r="D13" s="1" t="s">
        <v>101</v>
      </c>
      <c r="E13" s="1"/>
    </row>
    <row r="14" spans="1:5" ht="20.25" customHeight="1" x14ac:dyDescent="0.2">
      <c r="A14" s="32" t="s">
        <v>42</v>
      </c>
      <c r="B14" s="11">
        <v>5</v>
      </c>
      <c r="C14" s="2"/>
      <c r="D14" s="1" t="s">
        <v>101</v>
      </c>
      <c r="E14" s="11"/>
    </row>
    <row r="15" spans="1:5" ht="20.25" customHeight="1" x14ac:dyDescent="0.2">
      <c r="A15" s="32" t="s">
        <v>43</v>
      </c>
      <c r="B15" s="11">
        <v>5</v>
      </c>
      <c r="C15" s="2"/>
      <c r="D15" s="1" t="s">
        <v>101</v>
      </c>
      <c r="E15" s="11"/>
    </row>
    <row r="16" spans="1:5" ht="20.25" customHeight="1" x14ac:dyDescent="0.2">
      <c r="A16" s="32" t="s">
        <v>44</v>
      </c>
      <c r="B16" s="11">
        <v>5</v>
      </c>
      <c r="C16" s="2"/>
      <c r="D16" s="1" t="s">
        <v>101</v>
      </c>
      <c r="E16" s="11"/>
    </row>
    <row r="17" spans="2:3" x14ac:dyDescent="0.2">
      <c r="B17" s="52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G18"/>
  <sheetViews>
    <sheetView view="pageBreakPreview" zoomScaleNormal="100" workbookViewId="0">
      <selection activeCell="E6" sqref="E6"/>
    </sheetView>
  </sheetViews>
  <sheetFormatPr defaultRowHeight="12.75" x14ac:dyDescent="0.2"/>
  <cols>
    <col min="1" max="1" width="9.140625" style="7"/>
    <col min="2" max="2" width="5.7109375" style="7" customWidth="1"/>
    <col min="3" max="3" width="27.85546875" customWidth="1"/>
    <col min="4" max="4" width="17.28515625" customWidth="1"/>
    <col min="5" max="5" width="22.5703125" customWidth="1"/>
    <col min="6" max="6" width="28.28515625" customWidth="1"/>
    <col min="7" max="7" width="19.5703125" customWidth="1"/>
  </cols>
  <sheetData>
    <row r="1" spans="1:7" ht="12.75" customHeight="1" x14ac:dyDescent="0.2"/>
    <row r="2" spans="1:7" s="6" customFormat="1" ht="98.25" customHeight="1" x14ac:dyDescent="0.2">
      <c r="A2" s="8" t="s">
        <v>117</v>
      </c>
      <c r="B2" s="18" t="s">
        <v>66</v>
      </c>
      <c r="C2" s="10" t="s">
        <v>118</v>
      </c>
      <c r="D2" s="88" t="s">
        <v>119</v>
      </c>
      <c r="E2" s="88" t="s">
        <v>120</v>
      </c>
      <c r="F2" s="88" t="s">
        <v>121</v>
      </c>
      <c r="G2" s="89"/>
    </row>
    <row r="3" spans="1:7" ht="15" customHeight="1" x14ac:dyDescent="0.2">
      <c r="A3" s="1">
        <v>1</v>
      </c>
      <c r="B3" s="1"/>
      <c r="C3" s="1">
        <v>2</v>
      </c>
      <c r="D3" s="1">
        <v>3</v>
      </c>
      <c r="E3" s="1">
        <v>4</v>
      </c>
      <c r="F3" s="1">
        <v>5</v>
      </c>
      <c r="G3" s="15"/>
    </row>
    <row r="4" spans="1:7" ht="63" hidden="1" customHeight="1" x14ac:dyDescent="0.2">
      <c r="A4" s="1" t="s">
        <v>0</v>
      </c>
      <c r="B4" s="1"/>
      <c r="C4" s="3" t="s">
        <v>1</v>
      </c>
      <c r="D4" s="3"/>
      <c r="E4" s="3"/>
      <c r="F4" s="2"/>
      <c r="G4" s="15"/>
    </row>
    <row r="5" spans="1:7" ht="18.75" customHeight="1" x14ac:dyDescent="0.2">
      <c r="A5" s="1" t="s">
        <v>114</v>
      </c>
      <c r="B5" s="1">
        <v>5</v>
      </c>
      <c r="C5" s="72">
        <f>(1-E5)/(D5-F5)</f>
        <v>8.3333333333333329E-2</v>
      </c>
      <c r="D5" s="1">
        <v>12</v>
      </c>
      <c r="E5" s="1">
        <v>0</v>
      </c>
      <c r="F5" s="11">
        <v>0</v>
      </c>
      <c r="G5" s="15"/>
    </row>
    <row r="6" spans="1:7" ht="20.25" customHeight="1" x14ac:dyDescent="0.2">
      <c r="A6" s="11" t="s">
        <v>37</v>
      </c>
      <c r="B6" s="1">
        <v>5</v>
      </c>
      <c r="C6" s="72">
        <f>(1-E6)/(D6-F6)</f>
        <v>8.3333333333333329E-2</v>
      </c>
      <c r="D6" s="1">
        <v>12</v>
      </c>
      <c r="E6" s="1">
        <v>0</v>
      </c>
      <c r="F6" s="1">
        <v>0</v>
      </c>
      <c r="G6" s="15"/>
    </row>
    <row r="7" spans="1:7" ht="20.25" customHeight="1" x14ac:dyDescent="0.2">
      <c r="A7" s="11" t="s">
        <v>115</v>
      </c>
      <c r="B7" s="1">
        <v>5</v>
      </c>
      <c r="C7" s="72">
        <f>(1-E7)/(D7-F7)</f>
        <v>8.3333333333333329E-2</v>
      </c>
      <c r="D7" s="1">
        <v>12</v>
      </c>
      <c r="E7" s="1">
        <v>0</v>
      </c>
      <c r="F7" s="1">
        <v>0</v>
      </c>
      <c r="G7" s="15"/>
    </row>
    <row r="8" spans="1:7" ht="20.25" customHeight="1" x14ac:dyDescent="0.2">
      <c r="A8" s="32" t="s">
        <v>38</v>
      </c>
      <c r="B8" s="1">
        <v>5</v>
      </c>
      <c r="C8" s="72">
        <f t="shared" ref="C8:C17" si="0">(1-E8)/(D8-F8)</f>
        <v>8.3333333333333329E-2</v>
      </c>
      <c r="D8" s="1">
        <v>12</v>
      </c>
      <c r="E8" s="1">
        <v>0</v>
      </c>
      <c r="F8" s="1">
        <v>0</v>
      </c>
      <c r="G8" s="15"/>
    </row>
    <row r="9" spans="1:7" ht="20.25" customHeight="1" x14ac:dyDescent="0.2">
      <c r="A9" s="32" t="s">
        <v>126</v>
      </c>
      <c r="B9" s="1">
        <v>5</v>
      </c>
      <c r="C9" s="72">
        <f t="shared" si="0"/>
        <v>8.3333333333333329E-2</v>
      </c>
      <c r="D9" s="1">
        <v>12</v>
      </c>
      <c r="E9" s="1">
        <v>0</v>
      </c>
      <c r="F9" s="1">
        <v>0</v>
      </c>
      <c r="G9" s="15"/>
    </row>
    <row r="10" spans="1:7" ht="20.25" customHeight="1" x14ac:dyDescent="0.2">
      <c r="A10" s="32" t="s">
        <v>116</v>
      </c>
      <c r="B10" s="1">
        <v>2</v>
      </c>
      <c r="C10" s="72">
        <f t="shared" si="0"/>
        <v>0</v>
      </c>
      <c r="D10" s="1">
        <v>12</v>
      </c>
      <c r="E10" s="1">
        <v>1</v>
      </c>
      <c r="F10" s="1">
        <v>0</v>
      </c>
      <c r="G10" s="15"/>
    </row>
    <row r="11" spans="1:7" ht="20.25" hidden="1" customHeight="1" x14ac:dyDescent="0.2">
      <c r="A11" s="11"/>
      <c r="B11" s="1">
        <v>5</v>
      </c>
      <c r="C11" s="72"/>
      <c r="D11" s="1"/>
      <c r="E11" s="1">
        <v>0</v>
      </c>
      <c r="F11" s="1">
        <v>0.5</v>
      </c>
      <c r="G11" s="15"/>
    </row>
    <row r="12" spans="1:7" ht="20.25" customHeight="1" x14ac:dyDescent="0.2">
      <c r="A12" s="11" t="s">
        <v>49</v>
      </c>
      <c r="B12" s="1">
        <v>4</v>
      </c>
      <c r="C12" s="72">
        <f t="shared" si="0"/>
        <v>8.3333333333333329E-2</v>
      </c>
      <c r="D12" s="1">
        <v>12</v>
      </c>
      <c r="E12" s="1">
        <v>0</v>
      </c>
      <c r="F12" s="1">
        <v>0</v>
      </c>
      <c r="G12" s="15"/>
    </row>
    <row r="13" spans="1:7" ht="20.25" customHeight="1" x14ac:dyDescent="0.2">
      <c r="A13" s="11" t="s">
        <v>40</v>
      </c>
      <c r="B13" s="1">
        <v>5</v>
      </c>
      <c r="C13" s="72">
        <f t="shared" si="0"/>
        <v>8.3333333333333329E-2</v>
      </c>
      <c r="D13" s="1">
        <v>12</v>
      </c>
      <c r="E13" s="1">
        <v>0</v>
      </c>
      <c r="F13" s="1">
        <v>0</v>
      </c>
      <c r="G13" s="15"/>
    </row>
    <row r="14" spans="1:7" ht="20.25" customHeight="1" x14ac:dyDescent="0.2">
      <c r="A14" s="11" t="s">
        <v>41</v>
      </c>
      <c r="B14" s="1">
        <v>2</v>
      </c>
      <c r="C14" s="72">
        <f t="shared" si="0"/>
        <v>8.3333333333333329E-2</v>
      </c>
      <c r="D14" s="1">
        <v>12</v>
      </c>
      <c r="E14" s="1">
        <v>0</v>
      </c>
      <c r="F14" s="1">
        <v>0</v>
      </c>
      <c r="G14" s="15"/>
    </row>
    <row r="15" spans="1:7" ht="20.25" customHeight="1" x14ac:dyDescent="0.25">
      <c r="A15" s="11" t="s">
        <v>42</v>
      </c>
      <c r="B15" s="1">
        <v>5</v>
      </c>
      <c r="C15" s="72">
        <f t="shared" si="0"/>
        <v>8.3333333333333329E-2</v>
      </c>
      <c r="D15" s="56">
        <v>12</v>
      </c>
      <c r="E15" s="1">
        <v>0</v>
      </c>
      <c r="F15" s="1">
        <v>0</v>
      </c>
      <c r="G15" s="15"/>
    </row>
    <row r="16" spans="1:7" ht="20.25" customHeight="1" x14ac:dyDescent="0.25">
      <c r="A16" s="11" t="s">
        <v>43</v>
      </c>
      <c r="B16" s="1">
        <v>2</v>
      </c>
      <c r="C16" s="72">
        <f t="shared" si="0"/>
        <v>8.3333333333333329E-2</v>
      </c>
      <c r="D16" s="56">
        <v>12</v>
      </c>
      <c r="E16" s="1">
        <v>0</v>
      </c>
      <c r="F16" s="1">
        <v>0</v>
      </c>
      <c r="G16" s="15"/>
    </row>
    <row r="17" spans="1:7" ht="20.25" customHeight="1" x14ac:dyDescent="0.25">
      <c r="A17" s="11" t="s">
        <v>44</v>
      </c>
      <c r="B17" s="1">
        <v>5</v>
      </c>
      <c r="C17" s="72">
        <f t="shared" si="0"/>
        <v>8.3333333333333329E-2</v>
      </c>
      <c r="D17" s="56">
        <v>12</v>
      </c>
      <c r="E17" s="1">
        <v>0</v>
      </c>
      <c r="F17" s="1">
        <v>0</v>
      </c>
      <c r="G17" s="15"/>
    </row>
    <row r="18" spans="1:7" x14ac:dyDescent="0.2">
      <c r="B18" s="52">
        <f>SUM(B5:B17)/12</f>
        <v>4.583333333333333</v>
      </c>
      <c r="C18" s="7" t="s">
        <v>100</v>
      </c>
    </row>
  </sheetData>
  <phoneticPr fontId="3" type="noConversion"/>
  <pageMargins left="0.75" right="0.75" top="1" bottom="1" header="0.5" footer="0.5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workbookViewId="0">
      <selection activeCell="B17" sqref="B17"/>
    </sheetView>
  </sheetViews>
  <sheetFormatPr defaultRowHeight="12.75" x14ac:dyDescent="0.2"/>
  <cols>
    <col min="1" max="1" width="8.140625" style="7" customWidth="1"/>
    <col min="2" max="2" width="6.7109375" style="7" customWidth="1"/>
    <col min="3" max="3" width="37.42578125" customWidth="1"/>
    <col min="4" max="4" width="16.42578125" customWidth="1"/>
    <col min="5" max="5" width="14.28515625" customWidth="1"/>
  </cols>
  <sheetData>
    <row r="1" spans="1:5" ht="12.75" customHeight="1" x14ac:dyDescent="0.2"/>
    <row r="2" spans="1:5" s="6" customFormat="1" ht="79.5" customHeight="1" x14ac:dyDescent="0.2">
      <c r="A2" s="8" t="s">
        <v>111</v>
      </c>
      <c r="B2" s="18" t="s">
        <v>66</v>
      </c>
      <c r="C2" s="10" t="s">
        <v>28</v>
      </c>
      <c r="D2" s="5" t="s">
        <v>76</v>
      </c>
      <c r="E2" s="5" t="s">
        <v>77</v>
      </c>
    </row>
    <row r="3" spans="1:5" ht="14.25" customHeight="1" x14ac:dyDescent="0.2">
      <c r="A3" s="55">
        <v>1</v>
      </c>
      <c r="B3" s="55"/>
      <c r="C3" s="55">
        <v>2</v>
      </c>
      <c r="D3" s="55">
        <v>3</v>
      </c>
      <c r="E3" s="55">
        <v>4</v>
      </c>
    </row>
    <row r="4" spans="1:5" ht="63" hidden="1" customHeight="1" x14ac:dyDescent="0.2">
      <c r="A4" s="1" t="s">
        <v>0</v>
      </c>
      <c r="B4" s="1"/>
      <c r="C4" s="3" t="s">
        <v>1</v>
      </c>
      <c r="D4" s="3"/>
      <c r="E4" s="3"/>
    </row>
    <row r="5" spans="1:5" ht="21" customHeight="1" x14ac:dyDescent="0.2">
      <c r="A5" s="54" t="s">
        <v>114</v>
      </c>
      <c r="B5" s="54" t="s">
        <v>99</v>
      </c>
      <c r="C5" s="25"/>
      <c r="D5" s="25"/>
      <c r="E5" s="25"/>
    </row>
    <row r="6" spans="1:5" ht="19.5" customHeight="1" x14ac:dyDescent="0.2">
      <c r="A6" s="11" t="s">
        <v>37</v>
      </c>
      <c r="B6" s="11">
        <v>5</v>
      </c>
      <c r="C6" s="3"/>
      <c r="D6" s="1" t="s">
        <v>101</v>
      </c>
      <c r="E6" s="1"/>
    </row>
    <row r="7" spans="1:5" ht="19.5" customHeight="1" x14ac:dyDescent="0.2">
      <c r="A7" s="21" t="s">
        <v>115</v>
      </c>
      <c r="B7" s="21" t="s">
        <v>99</v>
      </c>
      <c r="C7" s="25"/>
      <c r="D7" s="54"/>
      <c r="E7" s="54"/>
    </row>
    <row r="8" spans="1:5" ht="19.5" customHeight="1" x14ac:dyDescent="0.2">
      <c r="A8" s="21" t="s">
        <v>38</v>
      </c>
      <c r="B8" s="21" t="s">
        <v>99</v>
      </c>
      <c r="C8" s="25"/>
      <c r="D8" s="54"/>
      <c r="E8" s="54"/>
    </row>
    <row r="9" spans="1:5" ht="19.5" customHeight="1" x14ac:dyDescent="0.2">
      <c r="A9" s="21" t="s">
        <v>126</v>
      </c>
      <c r="B9" s="21" t="s">
        <v>99</v>
      </c>
      <c r="C9" s="25"/>
      <c r="D9" s="54"/>
      <c r="E9" s="54"/>
    </row>
    <row r="10" spans="1:5" ht="19.5" customHeight="1" x14ac:dyDescent="0.2">
      <c r="A10" s="21" t="s">
        <v>116</v>
      </c>
      <c r="B10" s="21" t="s">
        <v>99</v>
      </c>
      <c r="C10" s="25"/>
      <c r="D10" s="54"/>
      <c r="E10" s="54"/>
    </row>
    <row r="11" spans="1:5" ht="19.5" customHeight="1" x14ac:dyDescent="0.2">
      <c r="A11" s="32" t="s">
        <v>49</v>
      </c>
      <c r="B11" s="11">
        <v>5</v>
      </c>
      <c r="C11" s="3"/>
      <c r="D11" s="1" t="s">
        <v>101</v>
      </c>
      <c r="E11" s="1"/>
    </row>
    <row r="12" spans="1:5" ht="19.5" customHeight="1" x14ac:dyDescent="0.2">
      <c r="A12" s="32" t="s">
        <v>40</v>
      </c>
      <c r="B12" s="11">
        <v>5</v>
      </c>
      <c r="C12" s="4"/>
      <c r="D12" s="1" t="s">
        <v>101</v>
      </c>
      <c r="E12" s="1"/>
    </row>
    <row r="13" spans="1:5" ht="19.5" customHeight="1" x14ac:dyDescent="0.2">
      <c r="A13" s="32" t="s">
        <v>41</v>
      </c>
      <c r="B13" s="32">
        <v>5</v>
      </c>
      <c r="C13" s="2"/>
      <c r="D13" s="11" t="s">
        <v>101</v>
      </c>
      <c r="E13" s="11"/>
    </row>
    <row r="14" spans="1:5" ht="19.5" customHeight="1" x14ac:dyDescent="0.25">
      <c r="A14" s="32" t="s">
        <v>42</v>
      </c>
      <c r="B14" s="11">
        <v>5</v>
      </c>
      <c r="C14" s="2"/>
      <c r="D14" s="56" t="s">
        <v>101</v>
      </c>
      <c r="E14" s="70"/>
    </row>
    <row r="15" spans="1:5" ht="19.5" customHeight="1" x14ac:dyDescent="0.2">
      <c r="A15" s="11" t="s">
        <v>43</v>
      </c>
      <c r="B15" s="32">
        <v>5</v>
      </c>
      <c r="C15" s="2"/>
      <c r="D15" s="70" t="s">
        <v>101</v>
      </c>
      <c r="E15" s="70"/>
    </row>
    <row r="16" spans="1:5" ht="19.5" customHeight="1" x14ac:dyDescent="0.2">
      <c r="A16" s="21" t="s">
        <v>44</v>
      </c>
      <c r="B16" s="21" t="s">
        <v>99</v>
      </c>
      <c r="C16" s="83"/>
      <c r="D16" s="84"/>
      <c r="E16" s="84"/>
    </row>
    <row r="17" spans="2:3" x14ac:dyDescent="0.2">
      <c r="B17" s="52">
        <f>(B14+B12+B11+B6+B13+B15)/6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workbookViewId="0">
      <selection activeCell="L12" sqref="L12"/>
    </sheetView>
  </sheetViews>
  <sheetFormatPr defaultRowHeight="12.75" x14ac:dyDescent="0.2"/>
  <cols>
    <col min="1" max="2" width="7.42578125" style="7" customWidth="1"/>
    <col min="3" max="3" width="28.42578125" customWidth="1"/>
    <col min="4" max="4" width="16.42578125" customWidth="1"/>
    <col min="5" max="5" width="14.28515625" customWidth="1"/>
  </cols>
  <sheetData>
    <row r="1" spans="1:5" ht="12.75" customHeight="1" x14ac:dyDescent="0.2"/>
    <row r="2" spans="1:5" s="6" customFormat="1" ht="75" customHeight="1" x14ac:dyDescent="0.2">
      <c r="A2" s="8" t="s">
        <v>112</v>
      </c>
      <c r="B2" s="18" t="s">
        <v>66</v>
      </c>
      <c r="C2" s="10" t="s">
        <v>30</v>
      </c>
      <c r="D2" s="5" t="s">
        <v>75</v>
      </c>
      <c r="E2" s="5" t="s">
        <v>74</v>
      </c>
    </row>
    <row r="3" spans="1:5" ht="15" customHeight="1" x14ac:dyDescent="0.2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"/>
      <c r="C4" s="3" t="s">
        <v>1</v>
      </c>
      <c r="D4" s="3"/>
      <c r="E4" s="3"/>
    </row>
    <row r="5" spans="1:5" ht="18" customHeight="1" x14ac:dyDescent="0.2">
      <c r="A5" s="31" t="s">
        <v>114</v>
      </c>
      <c r="B5" s="11">
        <v>5</v>
      </c>
      <c r="C5" s="3"/>
      <c r="D5" s="1"/>
      <c r="E5" s="1" t="s">
        <v>101</v>
      </c>
    </row>
    <row r="6" spans="1:5" ht="18" customHeight="1" x14ac:dyDescent="0.2">
      <c r="A6" s="32" t="s">
        <v>37</v>
      </c>
      <c r="B6" s="11">
        <v>5</v>
      </c>
      <c r="C6" s="3"/>
      <c r="D6" s="1"/>
      <c r="E6" s="1" t="s">
        <v>101</v>
      </c>
    </row>
    <row r="7" spans="1:5" ht="18" customHeight="1" x14ac:dyDescent="0.2">
      <c r="A7" s="32" t="s">
        <v>115</v>
      </c>
      <c r="B7" s="11">
        <v>5</v>
      </c>
      <c r="C7" s="3"/>
      <c r="D7" s="1"/>
      <c r="E7" s="1" t="s">
        <v>101</v>
      </c>
    </row>
    <row r="8" spans="1:5" ht="18" customHeight="1" x14ac:dyDescent="0.2">
      <c r="A8" s="32" t="s">
        <v>38</v>
      </c>
      <c r="B8" s="11">
        <v>5</v>
      </c>
      <c r="C8" s="3"/>
      <c r="D8" s="1"/>
      <c r="E8" s="1" t="s">
        <v>101</v>
      </c>
    </row>
    <row r="9" spans="1:5" ht="18" customHeight="1" x14ac:dyDescent="0.2">
      <c r="A9" s="32" t="s">
        <v>126</v>
      </c>
      <c r="B9" s="11">
        <v>5</v>
      </c>
      <c r="C9" s="3"/>
      <c r="D9" s="1"/>
      <c r="E9" s="1" t="s">
        <v>101</v>
      </c>
    </row>
    <row r="10" spans="1:5" ht="18" customHeight="1" x14ac:dyDescent="0.2">
      <c r="A10" s="32" t="s">
        <v>116</v>
      </c>
      <c r="B10" s="11">
        <v>5</v>
      </c>
      <c r="C10" s="3"/>
      <c r="D10" s="1"/>
      <c r="E10" s="1" t="s">
        <v>101</v>
      </c>
    </row>
    <row r="11" spans="1:5" ht="18" customHeight="1" x14ac:dyDescent="0.2">
      <c r="A11" s="32" t="s">
        <v>49</v>
      </c>
      <c r="B11" s="11">
        <v>5</v>
      </c>
      <c r="C11" s="4"/>
      <c r="D11" s="1"/>
      <c r="E11" s="1" t="s">
        <v>101</v>
      </c>
    </row>
    <row r="12" spans="1:5" ht="18" customHeight="1" x14ac:dyDescent="0.2">
      <c r="A12" s="32" t="s">
        <v>40</v>
      </c>
      <c r="B12" s="11">
        <v>5</v>
      </c>
      <c r="C12" s="2"/>
      <c r="D12" s="1"/>
      <c r="E12" s="1" t="s">
        <v>101</v>
      </c>
    </row>
    <row r="13" spans="1:5" ht="18" customHeight="1" x14ac:dyDescent="0.2">
      <c r="A13" s="32" t="s">
        <v>41</v>
      </c>
      <c r="B13" s="11">
        <v>5</v>
      </c>
      <c r="C13" s="2"/>
      <c r="D13" s="1"/>
      <c r="E13" s="1" t="s">
        <v>101</v>
      </c>
    </row>
    <row r="14" spans="1:5" ht="18" customHeight="1" x14ac:dyDescent="0.2">
      <c r="A14" s="32" t="s">
        <v>42</v>
      </c>
      <c r="B14" s="11">
        <v>5</v>
      </c>
      <c r="C14" s="2"/>
      <c r="D14" s="1"/>
      <c r="E14" s="1" t="s">
        <v>101</v>
      </c>
    </row>
    <row r="15" spans="1:5" ht="18" customHeight="1" x14ac:dyDescent="0.2">
      <c r="A15" s="32" t="s">
        <v>43</v>
      </c>
      <c r="B15" s="11">
        <v>5</v>
      </c>
      <c r="C15" s="2"/>
      <c r="D15" s="1"/>
      <c r="E15" s="1" t="s">
        <v>101</v>
      </c>
    </row>
    <row r="16" spans="1:5" ht="18" customHeight="1" x14ac:dyDescent="0.2">
      <c r="A16" s="11" t="s">
        <v>44</v>
      </c>
      <c r="B16" s="11">
        <v>5</v>
      </c>
      <c r="C16" s="2"/>
      <c r="D16" s="1"/>
      <c r="E16" s="1" t="s">
        <v>101</v>
      </c>
    </row>
    <row r="17" spans="2:3" x14ac:dyDescent="0.2">
      <c r="B17" s="95">
        <f>(B5+B6+B7+B8+B10+B11+B12+B13+B14+B15+B16+B9)/12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D17"/>
  <sheetViews>
    <sheetView workbookViewId="0">
      <selection activeCell="B13" sqref="B13"/>
    </sheetView>
  </sheetViews>
  <sheetFormatPr defaultRowHeight="12.75" x14ac:dyDescent="0.2"/>
  <cols>
    <col min="1" max="2" width="8" style="7" customWidth="1"/>
    <col min="3" max="3" width="39.42578125" customWidth="1"/>
    <col min="4" max="4" width="16.42578125" customWidth="1"/>
  </cols>
  <sheetData>
    <row r="1" spans="1:4" ht="12.75" customHeight="1" x14ac:dyDescent="0.2"/>
    <row r="2" spans="1:4" s="6" customFormat="1" ht="82.5" customHeight="1" x14ac:dyDescent="0.2">
      <c r="A2" s="8" t="s">
        <v>67</v>
      </c>
      <c r="B2" s="18" t="s">
        <v>66</v>
      </c>
      <c r="C2" s="10" t="s">
        <v>130</v>
      </c>
      <c r="D2" s="5" t="s">
        <v>68</v>
      </c>
    </row>
    <row r="3" spans="1:4" ht="15" customHeight="1" x14ac:dyDescent="0.2">
      <c r="A3" s="1">
        <v>1</v>
      </c>
      <c r="B3" s="1">
        <v>2</v>
      </c>
      <c r="C3" s="1">
        <v>3</v>
      </c>
      <c r="D3" s="1">
        <v>4</v>
      </c>
    </row>
    <row r="4" spans="1:4" ht="63" hidden="1" customHeight="1" x14ac:dyDescent="0.2">
      <c r="A4" s="1" t="s">
        <v>0</v>
      </c>
      <c r="B4" s="1"/>
      <c r="C4" s="3" t="s">
        <v>1</v>
      </c>
      <c r="D4" s="3"/>
    </row>
    <row r="5" spans="1:4" ht="18" customHeight="1" x14ac:dyDescent="0.2">
      <c r="A5" s="1" t="s">
        <v>114</v>
      </c>
      <c r="B5" s="1">
        <v>5</v>
      </c>
      <c r="C5" s="140">
        <v>44291</v>
      </c>
      <c r="D5" s="107">
        <v>0</v>
      </c>
    </row>
    <row r="6" spans="1:4" ht="17.25" customHeight="1" x14ac:dyDescent="0.2">
      <c r="A6" s="11" t="s">
        <v>37</v>
      </c>
      <c r="B6" s="11">
        <v>5</v>
      </c>
      <c r="C6" s="140">
        <v>44286</v>
      </c>
      <c r="D6" s="107">
        <v>0</v>
      </c>
    </row>
    <row r="7" spans="1:4" ht="17.25" customHeight="1" x14ac:dyDescent="0.2">
      <c r="A7" s="11" t="s">
        <v>115</v>
      </c>
      <c r="B7" s="11">
        <v>5</v>
      </c>
      <c r="C7" s="140">
        <v>44286</v>
      </c>
      <c r="D7" s="107">
        <v>0</v>
      </c>
    </row>
    <row r="8" spans="1:4" ht="17.25" customHeight="1" x14ac:dyDescent="0.2">
      <c r="A8" s="32" t="s">
        <v>38</v>
      </c>
      <c r="B8" s="11">
        <v>5</v>
      </c>
      <c r="C8" s="140">
        <v>44288</v>
      </c>
      <c r="D8" s="107">
        <v>0</v>
      </c>
    </row>
    <row r="9" spans="1:4" ht="17.25" customHeight="1" x14ac:dyDescent="0.2">
      <c r="A9" s="32" t="s">
        <v>126</v>
      </c>
      <c r="B9" s="11">
        <v>5</v>
      </c>
      <c r="C9" s="140">
        <v>44291</v>
      </c>
      <c r="D9" s="107">
        <v>0</v>
      </c>
    </row>
    <row r="10" spans="1:4" ht="17.25" customHeight="1" x14ac:dyDescent="0.2">
      <c r="A10" s="32" t="s">
        <v>116</v>
      </c>
      <c r="B10" s="11">
        <v>5</v>
      </c>
      <c r="C10" s="140">
        <v>44291</v>
      </c>
      <c r="D10" s="107">
        <v>0</v>
      </c>
    </row>
    <row r="11" spans="1:4" ht="17.25" customHeight="1" x14ac:dyDescent="0.2">
      <c r="A11" s="32" t="s">
        <v>49</v>
      </c>
      <c r="B11" s="11">
        <v>5</v>
      </c>
      <c r="C11" s="140">
        <v>44291</v>
      </c>
      <c r="D11" s="107">
        <v>0</v>
      </c>
    </row>
    <row r="12" spans="1:4" ht="17.25" customHeight="1" x14ac:dyDescent="0.2">
      <c r="A12" s="32" t="s">
        <v>40</v>
      </c>
      <c r="B12" s="11">
        <v>5</v>
      </c>
      <c r="C12" s="140">
        <v>44291</v>
      </c>
      <c r="D12" s="107">
        <v>0</v>
      </c>
    </row>
    <row r="13" spans="1:4" ht="17.25" customHeight="1" x14ac:dyDescent="0.2">
      <c r="A13" s="32" t="s">
        <v>41</v>
      </c>
      <c r="B13" s="11">
        <v>2</v>
      </c>
      <c r="C13" s="140">
        <v>44294</v>
      </c>
      <c r="D13" s="31">
        <v>3</v>
      </c>
    </row>
    <row r="14" spans="1:4" ht="17.25" customHeight="1" x14ac:dyDescent="0.2">
      <c r="A14" s="32" t="s">
        <v>42</v>
      </c>
      <c r="B14" s="11">
        <v>5</v>
      </c>
      <c r="C14" s="140">
        <v>44291</v>
      </c>
      <c r="D14" s="31">
        <v>0</v>
      </c>
    </row>
    <row r="15" spans="1:4" ht="17.25" customHeight="1" x14ac:dyDescent="0.2">
      <c r="A15" s="32" t="s">
        <v>43</v>
      </c>
      <c r="B15" s="11">
        <v>5</v>
      </c>
      <c r="C15" s="140">
        <v>44291</v>
      </c>
      <c r="D15" s="31">
        <v>0</v>
      </c>
    </row>
    <row r="16" spans="1:4" ht="17.25" customHeight="1" x14ac:dyDescent="0.2">
      <c r="A16" s="32" t="s">
        <v>44</v>
      </c>
      <c r="B16" s="11">
        <v>5</v>
      </c>
      <c r="C16" s="140">
        <v>44288</v>
      </c>
      <c r="D16" s="31">
        <v>0</v>
      </c>
    </row>
    <row r="17" spans="2:3" ht="18.75" customHeight="1" x14ac:dyDescent="0.2">
      <c r="B17" s="52">
        <f>SUM(B5:B16)/12</f>
        <v>4.75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9"/>
  <sheetViews>
    <sheetView workbookViewId="0">
      <selection activeCell="E11" sqref="E11"/>
    </sheetView>
  </sheetViews>
  <sheetFormatPr defaultRowHeight="12.75" x14ac:dyDescent="0.2"/>
  <cols>
    <col min="1" max="1" width="6.85546875" style="7" customWidth="1"/>
    <col min="2" max="2" width="6.7109375" style="7" customWidth="1"/>
    <col min="3" max="3" width="40.140625" customWidth="1"/>
    <col min="4" max="4" width="17.140625" customWidth="1"/>
    <col min="5" max="5" width="16.140625" customWidth="1"/>
    <col min="6" max="6" width="13.140625" customWidth="1"/>
    <col min="7" max="7" width="14.42578125" customWidth="1"/>
    <col min="8" max="8" width="15.7109375" customWidth="1"/>
  </cols>
  <sheetData>
    <row r="1" spans="1:5" ht="12.75" customHeight="1" x14ac:dyDescent="0.2"/>
    <row r="2" spans="1:5" s="6" customFormat="1" ht="75.75" customHeight="1" x14ac:dyDescent="0.2">
      <c r="A2" s="8" t="s">
        <v>113</v>
      </c>
      <c r="B2" s="18" t="s">
        <v>66</v>
      </c>
      <c r="C2" s="10" t="s">
        <v>31</v>
      </c>
      <c r="D2" s="5" t="s">
        <v>50</v>
      </c>
      <c r="E2" s="5" t="s">
        <v>51</v>
      </c>
    </row>
    <row r="3" spans="1:5" ht="14.25" customHeight="1" x14ac:dyDescent="0.2">
      <c r="A3" s="1">
        <v>1</v>
      </c>
      <c r="B3" s="1"/>
      <c r="C3" s="1" t="s">
        <v>102</v>
      </c>
      <c r="D3" s="1">
        <v>3</v>
      </c>
      <c r="E3" s="1">
        <v>4</v>
      </c>
    </row>
    <row r="4" spans="1:5" ht="23.25" customHeight="1" x14ac:dyDescent="0.2">
      <c r="A4" s="31" t="s">
        <v>114</v>
      </c>
      <c r="B4" s="1">
        <v>5</v>
      </c>
      <c r="C4" s="72">
        <v>0</v>
      </c>
      <c r="D4" s="31">
        <v>0</v>
      </c>
      <c r="E4" s="31">
        <v>1</v>
      </c>
    </row>
    <row r="5" spans="1:5" ht="20.25" customHeight="1" x14ac:dyDescent="0.2">
      <c r="A5" s="32" t="s">
        <v>37</v>
      </c>
      <c r="B5" s="8">
        <v>5</v>
      </c>
      <c r="C5" s="72">
        <v>0</v>
      </c>
      <c r="D5" s="31">
        <v>0</v>
      </c>
      <c r="E5" s="31">
        <v>0</v>
      </c>
    </row>
    <row r="6" spans="1:5" ht="20.25" customHeight="1" x14ac:dyDescent="0.2">
      <c r="A6" s="32" t="s">
        <v>115</v>
      </c>
      <c r="B6" s="8">
        <v>5</v>
      </c>
      <c r="C6" s="72">
        <f t="shared" ref="C6:C14" si="0">D6/E6*100</f>
        <v>0</v>
      </c>
      <c r="D6" s="31">
        <v>0</v>
      </c>
      <c r="E6" s="31">
        <v>3</v>
      </c>
    </row>
    <row r="7" spans="1:5" ht="20.25" customHeight="1" x14ac:dyDescent="0.2">
      <c r="A7" s="32" t="s">
        <v>38</v>
      </c>
      <c r="B7" s="61">
        <v>5</v>
      </c>
      <c r="C7" s="72">
        <f>D7/E7*100</f>
        <v>0</v>
      </c>
      <c r="D7" s="31">
        <v>0</v>
      </c>
      <c r="E7" s="31">
        <v>1</v>
      </c>
    </row>
    <row r="8" spans="1:5" ht="20.25" customHeight="1" x14ac:dyDescent="0.2">
      <c r="A8" s="32" t="s">
        <v>126</v>
      </c>
      <c r="B8" s="61">
        <v>5</v>
      </c>
      <c r="C8" s="72">
        <v>0</v>
      </c>
      <c r="D8" s="31">
        <v>0</v>
      </c>
      <c r="E8" s="31">
        <v>0</v>
      </c>
    </row>
    <row r="9" spans="1:5" ht="20.25" customHeight="1" x14ac:dyDescent="0.2">
      <c r="A9" s="32" t="s">
        <v>116</v>
      </c>
      <c r="B9" s="61">
        <v>5</v>
      </c>
      <c r="C9" s="72">
        <v>0</v>
      </c>
      <c r="D9" s="31">
        <v>0</v>
      </c>
      <c r="E9" s="31">
        <v>2</v>
      </c>
    </row>
    <row r="10" spans="1:5" ht="20.25" customHeight="1" x14ac:dyDescent="0.2">
      <c r="A10" s="32" t="s">
        <v>49</v>
      </c>
      <c r="B10" s="61">
        <v>5</v>
      </c>
      <c r="C10" s="72">
        <v>0</v>
      </c>
      <c r="D10" s="32">
        <v>0</v>
      </c>
      <c r="E10" s="32">
        <v>0</v>
      </c>
    </row>
    <row r="11" spans="1:5" ht="20.25" customHeight="1" x14ac:dyDescent="0.2">
      <c r="A11" s="32" t="s">
        <v>40</v>
      </c>
      <c r="B11" s="61">
        <v>5</v>
      </c>
      <c r="C11" s="72">
        <f t="shared" si="0"/>
        <v>0</v>
      </c>
      <c r="D11" s="32">
        <v>0</v>
      </c>
      <c r="E11" s="32">
        <v>2</v>
      </c>
    </row>
    <row r="12" spans="1:5" ht="20.25" customHeight="1" x14ac:dyDescent="0.2">
      <c r="A12" s="32" t="s">
        <v>41</v>
      </c>
      <c r="B12" s="61">
        <v>5</v>
      </c>
      <c r="C12" s="72">
        <f t="shared" si="0"/>
        <v>0</v>
      </c>
      <c r="D12" s="32">
        <v>0</v>
      </c>
      <c r="E12" s="32">
        <v>1</v>
      </c>
    </row>
    <row r="13" spans="1:5" ht="20.25" customHeight="1" x14ac:dyDescent="0.2">
      <c r="A13" s="32" t="s">
        <v>42</v>
      </c>
      <c r="B13" s="61">
        <v>5</v>
      </c>
      <c r="C13" s="72">
        <f t="shared" si="0"/>
        <v>0</v>
      </c>
      <c r="D13" s="32">
        <v>0</v>
      </c>
      <c r="E13" s="32">
        <v>1</v>
      </c>
    </row>
    <row r="14" spans="1:5" ht="20.25" customHeight="1" x14ac:dyDescent="0.2">
      <c r="A14" s="32" t="s">
        <v>43</v>
      </c>
      <c r="B14" s="61">
        <v>5</v>
      </c>
      <c r="C14" s="72">
        <f t="shared" si="0"/>
        <v>0</v>
      </c>
      <c r="D14" s="32">
        <v>0</v>
      </c>
      <c r="E14" s="32">
        <v>2</v>
      </c>
    </row>
    <row r="15" spans="1:5" ht="20.25" customHeight="1" x14ac:dyDescent="0.2">
      <c r="A15" s="11" t="s">
        <v>44</v>
      </c>
      <c r="B15" s="61">
        <v>5</v>
      </c>
      <c r="C15" s="72">
        <v>0</v>
      </c>
      <c r="D15" s="32">
        <v>0</v>
      </c>
      <c r="E15" s="32">
        <v>0</v>
      </c>
    </row>
    <row r="16" spans="1:5" x14ac:dyDescent="0.2">
      <c r="B16" s="52">
        <f>SUM(B4:B15)/12</f>
        <v>5</v>
      </c>
      <c r="C16" s="7" t="s">
        <v>100</v>
      </c>
    </row>
    <row r="17" ht="14.25" customHeight="1" x14ac:dyDescent="0.2"/>
    <row r="18" ht="14.25" customHeight="1" x14ac:dyDescent="0.2"/>
    <row r="19" ht="15" customHeight="1" x14ac:dyDescent="0.2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7"/>
  <sheetViews>
    <sheetView workbookViewId="0">
      <selection activeCell="P17" sqref="P17"/>
    </sheetView>
  </sheetViews>
  <sheetFormatPr defaultRowHeight="12.75" x14ac:dyDescent="0.2"/>
  <cols>
    <col min="1" max="1" width="7.7109375" style="7" customWidth="1"/>
    <col min="2" max="2" width="7" style="13" customWidth="1"/>
    <col min="3" max="3" width="28.42578125" customWidth="1"/>
    <col min="4" max="4" width="19.42578125" customWidth="1"/>
    <col min="5" max="5" width="16.140625" customWidth="1"/>
  </cols>
  <sheetData>
    <row r="1" spans="1:5" ht="12.75" customHeight="1" x14ac:dyDescent="0.2"/>
    <row r="2" spans="1:5" s="6" customFormat="1" ht="82.5" customHeight="1" x14ac:dyDescent="0.2">
      <c r="A2" s="8" t="s">
        <v>32</v>
      </c>
      <c r="B2" s="18" t="s">
        <v>66</v>
      </c>
      <c r="C2" s="9" t="s">
        <v>33</v>
      </c>
      <c r="D2" s="5" t="s">
        <v>83</v>
      </c>
      <c r="E2" s="5" t="s">
        <v>82</v>
      </c>
    </row>
    <row r="3" spans="1:5" ht="14.25" customHeight="1" x14ac:dyDescent="0.2">
      <c r="A3" s="1">
        <v>1</v>
      </c>
      <c r="B3" s="16"/>
      <c r="C3" s="1">
        <v>2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6"/>
      <c r="C4" s="3" t="s">
        <v>1</v>
      </c>
      <c r="D4" s="3"/>
      <c r="E4" s="3"/>
    </row>
    <row r="5" spans="1:5" ht="17.25" customHeight="1" x14ac:dyDescent="0.2">
      <c r="A5" s="54" t="s">
        <v>114</v>
      </c>
      <c r="B5" s="91" t="s">
        <v>99</v>
      </c>
      <c r="C5" s="3"/>
      <c r="D5" s="1"/>
      <c r="E5" s="3"/>
    </row>
    <row r="6" spans="1:5" ht="18" customHeight="1" x14ac:dyDescent="0.2">
      <c r="A6" s="32" t="s">
        <v>37</v>
      </c>
      <c r="B6" s="65">
        <v>5</v>
      </c>
      <c r="C6" s="4"/>
      <c r="D6" s="1" t="s">
        <v>101</v>
      </c>
      <c r="E6" s="1"/>
    </row>
    <row r="7" spans="1:5" ht="18" customHeight="1" x14ac:dyDescent="0.2">
      <c r="A7" s="21" t="s">
        <v>115</v>
      </c>
      <c r="B7" s="91" t="s">
        <v>99</v>
      </c>
      <c r="C7" s="4"/>
      <c r="D7" s="1"/>
      <c r="E7" s="1"/>
    </row>
    <row r="8" spans="1:5" ht="18" customHeight="1" x14ac:dyDescent="0.25">
      <c r="A8" s="21" t="s">
        <v>38</v>
      </c>
      <c r="B8" s="22" t="s">
        <v>99</v>
      </c>
      <c r="C8" s="4"/>
      <c r="D8" s="1"/>
      <c r="E8" s="1"/>
    </row>
    <row r="9" spans="1:5" ht="18" customHeight="1" x14ac:dyDescent="0.25">
      <c r="A9" s="21" t="s">
        <v>126</v>
      </c>
      <c r="B9" s="22" t="s">
        <v>99</v>
      </c>
      <c r="C9" s="4"/>
      <c r="D9" s="1"/>
      <c r="E9" s="1"/>
    </row>
    <row r="10" spans="1:5" ht="18" customHeight="1" x14ac:dyDescent="0.25">
      <c r="A10" s="21" t="s">
        <v>116</v>
      </c>
      <c r="B10" s="22" t="s">
        <v>99</v>
      </c>
      <c r="C10" s="4"/>
      <c r="D10" s="1"/>
      <c r="E10" s="1"/>
    </row>
    <row r="11" spans="1:5" ht="18" customHeight="1" x14ac:dyDescent="0.25">
      <c r="A11" s="32" t="s">
        <v>49</v>
      </c>
      <c r="B11" s="19">
        <v>5</v>
      </c>
      <c r="C11" s="4"/>
      <c r="D11" s="1" t="s">
        <v>101</v>
      </c>
      <c r="E11" s="1"/>
    </row>
    <row r="12" spans="1:5" ht="18" customHeight="1" x14ac:dyDescent="0.25">
      <c r="A12" s="32" t="s">
        <v>40</v>
      </c>
      <c r="B12" s="19">
        <v>5</v>
      </c>
      <c r="C12" s="4"/>
      <c r="D12" s="1" t="s">
        <v>101</v>
      </c>
      <c r="E12" s="1"/>
    </row>
    <row r="13" spans="1:5" ht="18" customHeight="1" x14ac:dyDescent="0.25">
      <c r="A13" s="32" t="s">
        <v>41</v>
      </c>
      <c r="B13" s="19">
        <v>5</v>
      </c>
      <c r="C13" s="4"/>
      <c r="D13" s="1" t="s">
        <v>101</v>
      </c>
      <c r="E13" s="1"/>
    </row>
    <row r="14" spans="1:5" ht="18" customHeight="1" x14ac:dyDescent="0.25">
      <c r="A14" s="32" t="s">
        <v>42</v>
      </c>
      <c r="B14" s="19">
        <v>5</v>
      </c>
      <c r="C14" s="4"/>
      <c r="D14" s="1" t="s">
        <v>101</v>
      </c>
      <c r="E14" s="1"/>
    </row>
    <row r="15" spans="1:5" ht="18" customHeight="1" x14ac:dyDescent="0.25">
      <c r="A15" s="96" t="s">
        <v>43</v>
      </c>
      <c r="B15" s="60">
        <v>5</v>
      </c>
      <c r="C15" s="4"/>
      <c r="D15" s="1" t="s">
        <v>101</v>
      </c>
      <c r="E15" s="1"/>
    </row>
    <row r="16" spans="1:5" ht="18" customHeight="1" x14ac:dyDescent="0.25">
      <c r="A16" s="21" t="s">
        <v>44</v>
      </c>
      <c r="B16" s="22" t="s">
        <v>99</v>
      </c>
      <c r="C16" s="4"/>
      <c r="D16" s="1"/>
      <c r="E16" s="1"/>
    </row>
    <row r="17" spans="2:3" x14ac:dyDescent="0.2">
      <c r="B17" s="52">
        <f>SUM(B5:B16)/6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H17"/>
  <sheetViews>
    <sheetView view="pageBreakPreview" zoomScaleNormal="100" zoomScaleSheetLayoutView="100" workbookViewId="0">
      <selection activeCell="C14" sqref="C14"/>
    </sheetView>
  </sheetViews>
  <sheetFormatPr defaultRowHeight="12.75" x14ac:dyDescent="0.2"/>
  <cols>
    <col min="1" max="1" width="7.42578125" style="7" customWidth="1"/>
    <col min="2" max="2" width="10.5703125" style="13" customWidth="1"/>
    <col min="3" max="3" width="19.5703125" customWidth="1"/>
    <col min="4" max="4" width="16" customWidth="1"/>
    <col min="5" max="5" width="14" hidden="1" customWidth="1"/>
    <col min="6" max="6" width="13.140625" hidden="1" customWidth="1"/>
    <col min="7" max="7" width="13.42578125" customWidth="1"/>
    <col min="8" max="8" width="10.5703125" customWidth="1"/>
  </cols>
  <sheetData>
    <row r="1" spans="1:8" ht="12.75" customHeight="1" x14ac:dyDescent="0.2"/>
    <row r="2" spans="1:8" s="6" customFormat="1" ht="138" customHeight="1" x14ac:dyDescent="0.2">
      <c r="A2" s="8" t="s">
        <v>2</v>
      </c>
      <c r="B2" s="18" t="s">
        <v>66</v>
      </c>
      <c r="C2" s="9" t="s">
        <v>3</v>
      </c>
      <c r="D2" s="69" t="s">
        <v>45</v>
      </c>
      <c r="E2" s="5" t="s">
        <v>47</v>
      </c>
      <c r="F2" s="63" t="s">
        <v>48</v>
      </c>
      <c r="G2" s="69" t="s">
        <v>46</v>
      </c>
    </row>
    <row r="3" spans="1:8" ht="19.5" customHeight="1" x14ac:dyDescent="0.2">
      <c r="A3" s="31">
        <v>1</v>
      </c>
      <c r="B3" s="82"/>
      <c r="C3" s="31">
        <v>2</v>
      </c>
      <c r="D3" s="31">
        <v>3</v>
      </c>
      <c r="E3" s="31">
        <v>4</v>
      </c>
      <c r="F3" s="31" t="s">
        <v>65</v>
      </c>
      <c r="G3" s="31">
        <v>6</v>
      </c>
    </row>
    <row r="4" spans="1:8" ht="63" hidden="1" customHeight="1" x14ac:dyDescent="0.2">
      <c r="A4" s="31" t="s">
        <v>0</v>
      </c>
      <c r="B4" s="82"/>
      <c r="C4" s="38" t="s">
        <v>1</v>
      </c>
      <c r="D4" s="38"/>
      <c r="E4" s="38"/>
      <c r="F4" s="38"/>
      <c r="G4" s="38"/>
    </row>
    <row r="5" spans="1:8" s="126" customFormat="1" ht="18.75" customHeight="1" x14ac:dyDescent="0.2">
      <c r="A5" s="127" t="s">
        <v>114</v>
      </c>
      <c r="B5" s="128" t="s">
        <v>99</v>
      </c>
      <c r="C5" s="124">
        <f>G5/D5*100%</f>
        <v>0</v>
      </c>
      <c r="D5" s="103">
        <v>88</v>
      </c>
      <c r="E5" s="102"/>
      <c r="F5" s="101"/>
      <c r="G5" s="103">
        <v>0</v>
      </c>
    </row>
    <row r="6" spans="1:8" ht="18" customHeight="1" x14ac:dyDescent="0.2">
      <c r="A6" s="11" t="s">
        <v>37</v>
      </c>
      <c r="B6" s="65">
        <v>4</v>
      </c>
      <c r="C6" s="14">
        <f t="shared" ref="C6:C16" si="0">G6/D6*100%</f>
        <v>0.54469535342467601</v>
      </c>
      <c r="D6" s="64">
        <v>533354.1</v>
      </c>
      <c r="E6" s="64"/>
      <c r="F6" s="64"/>
      <c r="G6" s="64">
        <v>290515.5</v>
      </c>
      <c r="H6" s="109"/>
    </row>
    <row r="7" spans="1:8" ht="18" customHeight="1" x14ac:dyDescent="0.2">
      <c r="A7" s="32" t="s">
        <v>115</v>
      </c>
      <c r="B7" s="65">
        <v>5</v>
      </c>
      <c r="C7" s="14">
        <f t="shared" si="0"/>
        <v>0.98624022367892383</v>
      </c>
      <c r="D7" s="64">
        <v>18168.900000000001</v>
      </c>
      <c r="E7" s="64"/>
      <c r="F7" s="64"/>
      <c r="G7" s="64">
        <v>17918.900000000001</v>
      </c>
      <c r="H7" s="15"/>
    </row>
    <row r="8" spans="1:8" ht="18" customHeight="1" x14ac:dyDescent="0.25">
      <c r="A8" s="32" t="s">
        <v>38</v>
      </c>
      <c r="B8" s="60">
        <v>5</v>
      </c>
      <c r="C8" s="14">
        <f t="shared" si="0"/>
        <v>0.91683408194873328</v>
      </c>
      <c r="D8" s="108">
        <v>103435.4</v>
      </c>
      <c r="E8" s="108"/>
      <c r="F8" s="108"/>
      <c r="G8" s="108">
        <v>94833.1</v>
      </c>
      <c r="H8" s="78"/>
    </row>
    <row r="9" spans="1:8" s="126" customFormat="1" ht="18" customHeight="1" x14ac:dyDescent="0.25">
      <c r="A9" s="122" t="s">
        <v>126</v>
      </c>
      <c r="B9" s="123" t="s">
        <v>99</v>
      </c>
      <c r="C9" s="124">
        <f t="shared" si="0"/>
        <v>0</v>
      </c>
      <c r="D9" s="101">
        <v>4841.2</v>
      </c>
      <c r="E9" s="101"/>
      <c r="F9" s="101"/>
      <c r="G9" s="101">
        <v>0</v>
      </c>
      <c r="H9" s="125"/>
    </row>
    <row r="10" spans="1:8" ht="18" customHeight="1" x14ac:dyDescent="0.25">
      <c r="A10" s="32" t="s">
        <v>116</v>
      </c>
      <c r="B10" s="60">
        <v>5</v>
      </c>
      <c r="C10" s="14">
        <f t="shared" si="0"/>
        <v>1</v>
      </c>
      <c r="D10" s="64">
        <v>8052.6</v>
      </c>
      <c r="E10" s="64"/>
      <c r="F10" s="64"/>
      <c r="G10" s="64">
        <v>8052.6</v>
      </c>
    </row>
    <row r="11" spans="1:8" ht="18" customHeight="1" x14ac:dyDescent="0.25">
      <c r="A11" s="32" t="s">
        <v>49</v>
      </c>
      <c r="B11" s="19">
        <v>5</v>
      </c>
      <c r="C11" s="14">
        <f>G11/D11*100%</f>
        <v>0.99988971011959282</v>
      </c>
      <c r="D11" s="64">
        <v>181340.3</v>
      </c>
      <c r="E11" s="64"/>
      <c r="F11" s="64"/>
      <c r="G11" s="64">
        <v>181320.3</v>
      </c>
    </row>
    <row r="12" spans="1:8" ht="18" customHeight="1" x14ac:dyDescent="0.25">
      <c r="A12" s="32" t="s">
        <v>40</v>
      </c>
      <c r="B12" s="19">
        <v>5</v>
      </c>
      <c r="C12" s="14">
        <f t="shared" si="0"/>
        <v>1</v>
      </c>
      <c r="D12" s="64">
        <v>2151504.9</v>
      </c>
      <c r="E12" s="64"/>
      <c r="F12" s="64"/>
      <c r="G12" s="64">
        <v>2151504.9</v>
      </c>
    </row>
    <row r="13" spans="1:8" s="27" customFormat="1" ht="18" customHeight="1" x14ac:dyDescent="0.25">
      <c r="A13" s="32" t="s">
        <v>41</v>
      </c>
      <c r="B13" s="60">
        <v>5</v>
      </c>
      <c r="C13" s="14">
        <f t="shared" si="0"/>
        <v>0.9735618900838805</v>
      </c>
      <c r="D13" s="64">
        <v>747992.2</v>
      </c>
      <c r="E13" s="64"/>
      <c r="F13" s="64"/>
      <c r="G13" s="64">
        <v>728216.7</v>
      </c>
      <c r="H13" s="110"/>
    </row>
    <row r="14" spans="1:8" ht="18" customHeight="1" x14ac:dyDescent="0.25">
      <c r="A14" s="32" t="s">
        <v>42</v>
      </c>
      <c r="B14" s="60">
        <v>5</v>
      </c>
      <c r="C14" s="14">
        <f t="shared" si="0"/>
        <v>0.9999819576554253</v>
      </c>
      <c r="D14" s="64">
        <v>1114045.8999999999</v>
      </c>
      <c r="E14" s="64"/>
      <c r="F14" s="64"/>
      <c r="G14" s="64">
        <v>1114025.8</v>
      </c>
      <c r="H14" s="27"/>
    </row>
    <row r="15" spans="1:8" s="126" customFormat="1" ht="18" customHeight="1" x14ac:dyDescent="0.25">
      <c r="A15" s="122" t="s">
        <v>43</v>
      </c>
      <c r="B15" s="123" t="s">
        <v>99</v>
      </c>
      <c r="C15" s="124">
        <f t="shared" si="0"/>
        <v>0</v>
      </c>
      <c r="D15" s="101">
        <v>25465.8</v>
      </c>
      <c r="E15" s="101"/>
      <c r="F15" s="101"/>
      <c r="G15" s="101">
        <v>0</v>
      </c>
    </row>
    <row r="16" spans="1:8" s="126" customFormat="1" ht="18" customHeight="1" x14ac:dyDescent="0.25">
      <c r="A16" s="122" t="s">
        <v>44</v>
      </c>
      <c r="B16" s="123" t="s">
        <v>99</v>
      </c>
      <c r="C16" s="124">
        <f t="shared" si="0"/>
        <v>0</v>
      </c>
      <c r="D16" s="101">
        <v>3912.4</v>
      </c>
      <c r="E16" s="101"/>
      <c r="F16" s="101"/>
      <c r="G16" s="101">
        <v>0</v>
      </c>
    </row>
    <row r="17" spans="2:7" ht="18.75" customHeight="1" x14ac:dyDescent="0.2">
      <c r="B17" s="52">
        <f>SUM(B5:B16)/8</f>
        <v>4.875</v>
      </c>
      <c r="C17" s="7" t="s">
        <v>100</v>
      </c>
      <c r="D17" s="153">
        <f>SUM(D5:F16)</f>
        <v>4892201.7</v>
      </c>
      <c r="E17" s="153">
        <f>SUM(E6:E14)</f>
        <v>0</v>
      </c>
      <c r="F17" s="153">
        <f>SUM(F6:F14)</f>
        <v>0</v>
      </c>
      <c r="G17" s="153">
        <f>SUM(G6:G16)</f>
        <v>4586387.8</v>
      </c>
    </row>
  </sheetData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Y24"/>
  <sheetViews>
    <sheetView view="pageBreakPreview" zoomScaleNormal="100" workbookViewId="0">
      <selection activeCell="B13" sqref="B13"/>
    </sheetView>
  </sheetViews>
  <sheetFormatPr defaultRowHeight="12.75" x14ac:dyDescent="0.2"/>
  <cols>
    <col min="1" max="1" width="7.7109375" style="7" customWidth="1"/>
    <col min="2" max="2" width="7" style="13" customWidth="1"/>
    <col min="3" max="3" width="34" customWidth="1"/>
    <col min="4" max="4" width="19.42578125" customWidth="1"/>
    <col min="5" max="5" width="16.140625" customWidth="1"/>
  </cols>
  <sheetData>
    <row r="1" spans="1:25" ht="12.75" customHeight="1" x14ac:dyDescent="0.2"/>
    <row r="2" spans="1:25" s="6" customFormat="1" ht="114" customHeight="1" x14ac:dyDescent="0.2">
      <c r="A2" s="8" t="s">
        <v>4</v>
      </c>
      <c r="B2" s="18" t="s">
        <v>66</v>
      </c>
      <c r="C2" s="9" t="s">
        <v>5</v>
      </c>
      <c r="D2" s="5" t="s">
        <v>45</v>
      </c>
      <c r="E2" s="5" t="s">
        <v>69</v>
      </c>
    </row>
    <row r="3" spans="1:25" ht="14.25" customHeight="1" x14ac:dyDescent="0.2">
      <c r="A3" s="1">
        <v>1</v>
      </c>
      <c r="B3" s="16"/>
      <c r="C3" s="1" t="s">
        <v>53</v>
      </c>
      <c r="D3" s="1">
        <v>3</v>
      </c>
      <c r="E3" s="1">
        <v>4</v>
      </c>
    </row>
    <row r="4" spans="1:25" ht="63" hidden="1" customHeight="1" x14ac:dyDescent="0.2">
      <c r="A4" s="1" t="s">
        <v>0</v>
      </c>
      <c r="B4" s="16"/>
      <c r="C4" s="3" t="s">
        <v>1</v>
      </c>
      <c r="D4" s="3"/>
      <c r="E4" s="3"/>
    </row>
    <row r="5" spans="1:25" ht="16.5" customHeight="1" x14ac:dyDescent="0.25">
      <c r="A5" s="54" t="s">
        <v>114</v>
      </c>
      <c r="B5" s="22" t="s">
        <v>99</v>
      </c>
      <c r="C5" s="25"/>
      <c r="D5" s="103">
        <v>88</v>
      </c>
      <c r="E5" s="54">
        <v>0</v>
      </c>
    </row>
    <row r="6" spans="1:25" ht="18" customHeight="1" x14ac:dyDescent="0.2">
      <c r="A6" s="11" t="s">
        <v>37</v>
      </c>
      <c r="B6" s="17">
        <v>4</v>
      </c>
      <c r="C6" s="28">
        <f>E6/D6*100</f>
        <v>61.83224240706128</v>
      </c>
      <c r="D6" s="64">
        <f>Р2!D6</f>
        <v>533354.1</v>
      </c>
      <c r="E6" s="24">
        <v>329784.8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ht="18" customHeight="1" x14ac:dyDescent="0.25">
      <c r="A7" s="21" t="s">
        <v>115</v>
      </c>
      <c r="B7" s="22" t="s">
        <v>99</v>
      </c>
      <c r="C7" s="71"/>
      <c r="D7" s="101">
        <f>Р2!D7</f>
        <v>18168.900000000001</v>
      </c>
      <c r="E7" s="59">
        <v>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s="26" customFormat="1" ht="18" customHeight="1" x14ac:dyDescent="0.25">
      <c r="A8" s="21" t="s">
        <v>38</v>
      </c>
      <c r="B8" s="22" t="s">
        <v>99</v>
      </c>
      <c r="C8" s="71"/>
      <c r="D8" s="101">
        <f>Р2!D8</f>
        <v>103435.4</v>
      </c>
      <c r="E8" s="59">
        <v>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s="26" customFormat="1" ht="18" customHeight="1" x14ac:dyDescent="0.25">
      <c r="A9" s="21" t="s">
        <v>126</v>
      </c>
      <c r="B9" s="22" t="s">
        <v>99</v>
      </c>
      <c r="C9" s="71"/>
      <c r="D9" s="101">
        <f>Р2!D9</f>
        <v>4841.2</v>
      </c>
      <c r="E9" s="59"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s="26" customFormat="1" ht="18" customHeight="1" x14ac:dyDescent="0.25">
      <c r="A10" s="21" t="s">
        <v>116</v>
      </c>
      <c r="B10" s="22" t="s">
        <v>99</v>
      </c>
      <c r="C10" s="71"/>
      <c r="D10" s="101">
        <f>Р2!D10</f>
        <v>8052.6</v>
      </c>
      <c r="E10" s="59">
        <v>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8" customHeight="1" x14ac:dyDescent="0.25">
      <c r="A11" s="32" t="s">
        <v>49</v>
      </c>
      <c r="B11" s="19">
        <v>5</v>
      </c>
      <c r="C11" s="28">
        <f t="shared" ref="C11:C16" si="0">E11/D11*100</f>
        <v>90.940734078415019</v>
      </c>
      <c r="D11" s="64">
        <f>Р2!D11</f>
        <v>181340.3</v>
      </c>
      <c r="E11" s="24">
        <v>164912.20000000001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8" customHeight="1" x14ac:dyDescent="0.25">
      <c r="A12" s="32" t="s">
        <v>40</v>
      </c>
      <c r="B12" s="19">
        <v>5</v>
      </c>
      <c r="C12" s="28">
        <f t="shared" si="0"/>
        <v>80.014565618697873</v>
      </c>
      <c r="D12" s="64">
        <f>Р2!D12</f>
        <v>2151504.9</v>
      </c>
      <c r="E12" s="24">
        <v>1721517.3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s="26" customFormat="1" ht="18" customHeight="1" x14ac:dyDescent="0.25">
      <c r="A13" s="32" t="s">
        <v>41</v>
      </c>
      <c r="B13" s="60">
        <v>0</v>
      </c>
      <c r="C13" s="28">
        <f t="shared" si="0"/>
        <v>2.5275263565582637</v>
      </c>
      <c r="D13" s="64">
        <f>Р2!D13</f>
        <v>747992.2</v>
      </c>
      <c r="E13" s="113">
        <v>18905.7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8" customHeight="1" x14ac:dyDescent="0.25">
      <c r="A14" s="32" t="s">
        <v>42</v>
      </c>
      <c r="B14" s="60">
        <v>0</v>
      </c>
      <c r="C14" s="28">
        <f t="shared" si="0"/>
        <v>9.5570927553344074</v>
      </c>
      <c r="D14" s="64">
        <f>Р2!D14</f>
        <v>1114045.8999999999</v>
      </c>
      <c r="E14" s="113">
        <v>106470.39999999999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s="26" customFormat="1" ht="18" customHeight="1" x14ac:dyDescent="0.25">
      <c r="A15" s="32" t="s">
        <v>43</v>
      </c>
      <c r="B15" s="60">
        <v>0</v>
      </c>
      <c r="C15" s="28">
        <f t="shared" si="0"/>
        <v>12.228950199875911</v>
      </c>
      <c r="D15" s="64">
        <f>Р2!D15</f>
        <v>25465.8</v>
      </c>
      <c r="E15" s="113">
        <v>3114.2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s="26" customFormat="1" ht="18" customHeight="1" x14ac:dyDescent="0.25">
      <c r="A16" s="21" t="s">
        <v>44</v>
      </c>
      <c r="B16" s="22" t="s">
        <v>99</v>
      </c>
      <c r="C16" s="71">
        <f t="shared" si="0"/>
        <v>0</v>
      </c>
      <c r="D16" s="101">
        <f>Р2!D16</f>
        <v>3912.4</v>
      </c>
      <c r="E16" s="59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2:25" ht="16.5" customHeight="1" x14ac:dyDescent="0.2">
      <c r="B17" s="52">
        <f>(B6+B11+B12+B14+B13+B15)/6</f>
        <v>2.3333333333333335</v>
      </c>
      <c r="C17" s="7" t="s">
        <v>100</v>
      </c>
      <c r="D17" s="12">
        <f>SUM(D5:D16)</f>
        <v>4892201.7</v>
      </c>
      <c r="E17" s="12">
        <f>E6+E15+E14+E13+E12+E11</f>
        <v>2344704.6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2:25" x14ac:dyDescent="0.2"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2:25" x14ac:dyDescent="0.2"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2:25" x14ac:dyDescent="0.2"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2:25" x14ac:dyDescent="0.2"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2:25" x14ac:dyDescent="0.2"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2:25" x14ac:dyDescent="0.2"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2:25" x14ac:dyDescent="0.2"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R86"/>
  <sheetViews>
    <sheetView view="pageBreakPreview" zoomScaleNormal="100" workbookViewId="0">
      <selection activeCell="D10" sqref="D10"/>
    </sheetView>
  </sheetViews>
  <sheetFormatPr defaultRowHeight="12.75" x14ac:dyDescent="0.2"/>
  <cols>
    <col min="1" max="2" width="7.7109375" style="7" customWidth="1"/>
    <col min="3" max="3" width="23.85546875" customWidth="1"/>
    <col min="4" max="4" width="13.7109375" style="23" customWidth="1"/>
    <col min="5" max="5" width="14.85546875" customWidth="1"/>
    <col min="6" max="6" width="12.7109375" customWidth="1"/>
    <col min="7" max="7" width="12.28515625" customWidth="1"/>
    <col min="8" max="22" width="9.140625" customWidth="1"/>
  </cols>
  <sheetData>
    <row r="1" spans="1:18" ht="12.75" customHeight="1" x14ac:dyDescent="0.2"/>
    <row r="2" spans="1:18" s="6" customFormat="1" ht="78" customHeight="1" x14ac:dyDescent="0.2">
      <c r="A2" s="8" t="s">
        <v>6</v>
      </c>
      <c r="B2" s="18" t="s">
        <v>66</v>
      </c>
      <c r="C2" s="114" t="s">
        <v>34</v>
      </c>
      <c r="D2" s="115" t="s">
        <v>71</v>
      </c>
      <c r="E2" s="116" t="s">
        <v>70</v>
      </c>
      <c r="F2" s="55" t="s">
        <v>84</v>
      </c>
      <c r="G2" s="55" t="s">
        <v>87</v>
      </c>
      <c r="H2" s="55" t="s">
        <v>88</v>
      </c>
      <c r="I2" s="55" t="s">
        <v>107</v>
      </c>
      <c r="J2" s="55" t="s">
        <v>90</v>
      </c>
      <c r="K2" s="55" t="s">
        <v>91</v>
      </c>
      <c r="L2" s="55" t="s">
        <v>92</v>
      </c>
      <c r="M2" s="55" t="s">
        <v>93</v>
      </c>
      <c r="N2" s="144" t="s">
        <v>94</v>
      </c>
      <c r="O2" s="55" t="s">
        <v>95</v>
      </c>
      <c r="P2" s="55" t="s">
        <v>96</v>
      </c>
      <c r="Q2" s="55" t="s">
        <v>97</v>
      </c>
    </row>
    <row r="3" spans="1:18" ht="19.5" customHeight="1" x14ac:dyDescent="0.2">
      <c r="A3" s="1">
        <v>1</v>
      </c>
      <c r="B3" s="16"/>
      <c r="C3" s="55" t="s">
        <v>52</v>
      </c>
      <c r="D3" s="117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55">
        <v>13</v>
      </c>
      <c r="O3" s="55">
        <v>14</v>
      </c>
      <c r="P3" s="55">
        <v>15</v>
      </c>
      <c r="Q3" s="55">
        <v>16</v>
      </c>
    </row>
    <row r="4" spans="1:18" ht="63" hidden="1" customHeight="1" x14ac:dyDescent="0.2">
      <c r="A4" s="1" t="s">
        <v>0</v>
      </c>
      <c r="B4" s="16"/>
      <c r="C4" s="118" t="s">
        <v>1</v>
      </c>
      <c r="D4" s="119"/>
      <c r="E4" s="118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8" ht="18" customHeight="1" x14ac:dyDescent="0.2">
      <c r="A5" s="1" t="s">
        <v>114</v>
      </c>
      <c r="B5" s="16">
        <v>4</v>
      </c>
      <c r="C5" s="120">
        <f>D5/E5*100%</f>
        <v>0.95911602209944746</v>
      </c>
      <c r="D5" s="154">
        <v>86.8</v>
      </c>
      <c r="E5" s="155">
        <f>SUM(F5:Q5)</f>
        <v>90.5</v>
      </c>
      <c r="F5" s="155">
        <v>0</v>
      </c>
      <c r="G5" s="155">
        <v>10</v>
      </c>
      <c r="H5" s="155">
        <v>6.5</v>
      </c>
      <c r="I5" s="155">
        <v>10</v>
      </c>
      <c r="J5" s="155">
        <v>10</v>
      </c>
      <c r="K5" s="155">
        <v>6</v>
      </c>
      <c r="L5" s="155">
        <v>6</v>
      </c>
      <c r="M5" s="155">
        <v>6</v>
      </c>
      <c r="N5" s="155">
        <v>6</v>
      </c>
      <c r="O5" s="155">
        <v>20</v>
      </c>
      <c r="P5" s="155">
        <v>10</v>
      </c>
      <c r="Q5" s="155">
        <v>0</v>
      </c>
      <c r="R5" s="78"/>
    </row>
    <row r="6" spans="1:18" ht="18" customHeight="1" x14ac:dyDescent="0.2">
      <c r="A6" s="11" t="s">
        <v>37</v>
      </c>
      <c r="B6" s="16">
        <v>5</v>
      </c>
      <c r="C6" s="120">
        <f>D6/E6*100%</f>
        <v>1</v>
      </c>
      <c r="D6" s="156">
        <v>175963.2</v>
      </c>
      <c r="E6" s="155">
        <v>175963.2</v>
      </c>
      <c r="F6" s="155">
        <v>7905.4</v>
      </c>
      <c r="G6" s="155">
        <v>13994.6</v>
      </c>
      <c r="H6" s="155">
        <v>15860.6</v>
      </c>
      <c r="I6" s="155">
        <v>17410.099999999999</v>
      </c>
      <c r="J6" s="155">
        <v>14483.5</v>
      </c>
      <c r="K6" s="155">
        <v>15282.5</v>
      </c>
      <c r="L6" s="155">
        <v>16025.1</v>
      </c>
      <c r="M6" s="155">
        <v>15852.9</v>
      </c>
      <c r="N6" s="155">
        <v>16358</v>
      </c>
      <c r="O6" s="155">
        <v>18740.7</v>
      </c>
      <c r="P6" s="155">
        <v>15921.4</v>
      </c>
      <c r="Q6" s="155">
        <v>25837.1</v>
      </c>
      <c r="R6" s="78"/>
    </row>
    <row r="7" spans="1:18" ht="18" customHeight="1" x14ac:dyDescent="0.2">
      <c r="A7" s="11" t="s">
        <v>115</v>
      </c>
      <c r="B7" s="16">
        <v>3</v>
      </c>
      <c r="C7" s="120">
        <f>D7/E7*100%</f>
        <v>0.87642526964560863</v>
      </c>
      <c r="D7" s="156">
        <v>4834.8</v>
      </c>
      <c r="E7" s="155">
        <f t="shared" ref="E7:E16" si="0">SUM(F7:Q7)</f>
        <v>5516.5</v>
      </c>
      <c r="F7" s="155">
        <v>158</v>
      </c>
      <c r="G7" s="155">
        <v>341</v>
      </c>
      <c r="H7" s="155">
        <v>385</v>
      </c>
      <c r="I7" s="155">
        <v>535</v>
      </c>
      <c r="J7" s="155">
        <v>400</v>
      </c>
      <c r="K7" s="155">
        <v>410</v>
      </c>
      <c r="L7" s="155">
        <v>395</v>
      </c>
      <c r="M7" s="155">
        <v>484</v>
      </c>
      <c r="N7" s="155">
        <v>500</v>
      </c>
      <c r="O7" s="155">
        <v>620.5</v>
      </c>
      <c r="P7" s="155">
        <v>330.7</v>
      </c>
      <c r="Q7" s="155">
        <v>957.3</v>
      </c>
    </row>
    <row r="8" spans="1:18" ht="18" customHeight="1" x14ac:dyDescent="0.2">
      <c r="A8" s="32" t="s">
        <v>38</v>
      </c>
      <c r="B8" s="16">
        <v>4</v>
      </c>
      <c r="C8" s="120">
        <f t="shared" ref="C8:C16" si="1">D8/E8*100%</f>
        <v>0.95884130506633924</v>
      </c>
      <c r="D8" s="156">
        <v>20307.3</v>
      </c>
      <c r="E8" s="155">
        <f t="shared" si="0"/>
        <v>21179</v>
      </c>
      <c r="F8" s="155">
        <v>854</v>
      </c>
      <c r="G8" s="155">
        <v>1482.7</v>
      </c>
      <c r="H8" s="155">
        <v>1420.1</v>
      </c>
      <c r="I8" s="155">
        <v>1730.5</v>
      </c>
      <c r="J8" s="155">
        <v>1888</v>
      </c>
      <c r="K8" s="155">
        <v>1412.2</v>
      </c>
      <c r="L8" s="155">
        <v>1680.3</v>
      </c>
      <c r="M8" s="155">
        <v>1481.2</v>
      </c>
      <c r="N8" s="155">
        <v>1474.3</v>
      </c>
      <c r="O8" s="155">
        <v>1624.4</v>
      </c>
      <c r="P8" s="155">
        <v>1695.6</v>
      </c>
      <c r="Q8" s="155">
        <v>4435.7</v>
      </c>
    </row>
    <row r="9" spans="1:18" s="97" customFormat="1" ht="18" customHeight="1" x14ac:dyDescent="0.2">
      <c r="A9" s="96" t="s">
        <v>126</v>
      </c>
      <c r="B9" s="163">
        <v>4</v>
      </c>
      <c r="C9" s="164">
        <f t="shared" si="1"/>
        <v>0.98042450908498324</v>
      </c>
      <c r="D9" s="166">
        <v>4813.1000000000004</v>
      </c>
      <c r="E9" s="165">
        <f t="shared" si="0"/>
        <v>4909.2000000000007</v>
      </c>
      <c r="F9" s="165">
        <v>305</v>
      </c>
      <c r="G9" s="165">
        <v>330</v>
      </c>
      <c r="H9" s="165">
        <v>300</v>
      </c>
      <c r="I9" s="165">
        <v>333</v>
      </c>
      <c r="J9" s="165">
        <v>330</v>
      </c>
      <c r="K9" s="165">
        <v>375</v>
      </c>
      <c r="L9" s="165">
        <v>426</v>
      </c>
      <c r="M9" s="165">
        <v>374</v>
      </c>
      <c r="N9" s="165">
        <v>350</v>
      </c>
      <c r="O9" s="165">
        <v>436</v>
      </c>
      <c r="P9" s="165">
        <v>875.1</v>
      </c>
      <c r="Q9" s="165">
        <v>475.1</v>
      </c>
    </row>
    <row r="10" spans="1:18" ht="18" customHeight="1" x14ac:dyDescent="0.2">
      <c r="A10" s="32" t="s">
        <v>116</v>
      </c>
      <c r="B10" s="16">
        <v>2</v>
      </c>
      <c r="C10" s="120">
        <f t="shared" si="1"/>
        <v>0.89564202506000734</v>
      </c>
      <c r="D10" s="156">
        <v>4067.2</v>
      </c>
      <c r="E10" s="155">
        <f t="shared" si="0"/>
        <v>4541.1000000000004</v>
      </c>
      <c r="F10" s="155">
        <v>44.5</v>
      </c>
      <c r="G10" s="155">
        <v>266.10000000000002</v>
      </c>
      <c r="H10" s="155">
        <v>226</v>
      </c>
      <c r="I10" s="155">
        <v>364.7</v>
      </c>
      <c r="J10" s="155">
        <v>409.8</v>
      </c>
      <c r="K10" s="155">
        <v>214.9</v>
      </c>
      <c r="L10" s="155">
        <v>700.9</v>
      </c>
      <c r="M10" s="155">
        <v>464.9</v>
      </c>
      <c r="N10" s="155">
        <v>341</v>
      </c>
      <c r="O10" s="155">
        <v>542</v>
      </c>
      <c r="P10" s="155">
        <v>463</v>
      </c>
      <c r="Q10" s="155">
        <v>503.3</v>
      </c>
    </row>
    <row r="11" spans="1:18" ht="18" customHeight="1" x14ac:dyDescent="0.2">
      <c r="A11" s="32" t="s">
        <v>49</v>
      </c>
      <c r="B11" s="16">
        <v>5</v>
      </c>
      <c r="C11" s="120">
        <f t="shared" si="1"/>
        <v>0.99658061783825902</v>
      </c>
      <c r="D11" s="156">
        <v>165427.29999999999</v>
      </c>
      <c r="E11" s="155">
        <f t="shared" si="0"/>
        <v>165994.89999999997</v>
      </c>
      <c r="F11" s="155">
        <v>4511.8999999999996</v>
      </c>
      <c r="G11" s="155">
        <v>14597.8</v>
      </c>
      <c r="H11" s="155">
        <v>20771.2</v>
      </c>
      <c r="I11" s="155">
        <v>14334.4</v>
      </c>
      <c r="J11" s="155">
        <v>13477.3</v>
      </c>
      <c r="K11" s="155">
        <v>13736.2</v>
      </c>
      <c r="L11" s="155">
        <v>14566.1</v>
      </c>
      <c r="M11" s="155">
        <v>12083.8</v>
      </c>
      <c r="N11" s="155">
        <v>13556.9</v>
      </c>
      <c r="O11" s="155">
        <v>13947.7</v>
      </c>
      <c r="P11" s="155">
        <v>14022.8</v>
      </c>
      <c r="Q11" s="155">
        <v>16388.8</v>
      </c>
    </row>
    <row r="12" spans="1:18" ht="18" customHeight="1" x14ac:dyDescent="0.2">
      <c r="A12" s="32" t="s">
        <v>40</v>
      </c>
      <c r="B12" s="16">
        <v>3</v>
      </c>
      <c r="C12" s="120">
        <f t="shared" si="1"/>
        <v>0.93981728609593329</v>
      </c>
      <c r="D12" s="156">
        <v>590162.4</v>
      </c>
      <c r="E12" s="155">
        <f t="shared" si="0"/>
        <v>627954.39999999991</v>
      </c>
      <c r="F12" s="155">
        <v>17914.099999999999</v>
      </c>
      <c r="G12" s="155">
        <v>45302.3</v>
      </c>
      <c r="H12" s="155">
        <v>53537.9</v>
      </c>
      <c r="I12" s="155">
        <v>75307</v>
      </c>
      <c r="J12" s="155">
        <v>45322.7</v>
      </c>
      <c r="K12" s="155">
        <v>50674.1</v>
      </c>
      <c r="L12" s="155">
        <v>43226.6</v>
      </c>
      <c r="M12" s="155">
        <v>40228</v>
      </c>
      <c r="N12" s="155">
        <v>31498</v>
      </c>
      <c r="O12" s="155">
        <v>47734.8</v>
      </c>
      <c r="P12" s="155">
        <v>44569.5</v>
      </c>
      <c r="Q12" s="155">
        <v>132639.4</v>
      </c>
    </row>
    <row r="13" spans="1:18" ht="18" customHeight="1" x14ac:dyDescent="0.2">
      <c r="A13" s="32" t="s">
        <v>41</v>
      </c>
      <c r="B13" s="16">
        <v>1</v>
      </c>
      <c r="C13" s="120">
        <f t="shared" si="1"/>
        <v>0.8309041400278746</v>
      </c>
      <c r="D13" s="156">
        <v>167524.4</v>
      </c>
      <c r="E13" s="155">
        <f t="shared" si="0"/>
        <v>201617</v>
      </c>
      <c r="F13" s="155">
        <v>1070</v>
      </c>
      <c r="G13" s="155">
        <v>12514.6</v>
      </c>
      <c r="H13" s="155">
        <v>10966.6</v>
      </c>
      <c r="I13" s="155">
        <v>8699</v>
      </c>
      <c r="J13" s="155">
        <v>22013</v>
      </c>
      <c r="K13" s="155">
        <v>16207.6</v>
      </c>
      <c r="L13" s="155">
        <v>18993.3</v>
      </c>
      <c r="M13" s="155">
        <v>18752</v>
      </c>
      <c r="N13" s="155">
        <v>10194.700000000001</v>
      </c>
      <c r="O13" s="155">
        <v>25803.3</v>
      </c>
      <c r="P13" s="155">
        <v>6721.4</v>
      </c>
      <c r="Q13" s="155">
        <v>49681.5</v>
      </c>
    </row>
    <row r="14" spans="1:18" ht="18" customHeight="1" x14ac:dyDescent="0.2">
      <c r="A14" s="32" t="s">
        <v>42</v>
      </c>
      <c r="B14" s="16">
        <v>1</v>
      </c>
      <c r="C14" s="120">
        <f t="shared" si="1"/>
        <v>0.8073395437691937</v>
      </c>
      <c r="D14" s="156">
        <v>7860.5</v>
      </c>
      <c r="E14" s="155">
        <f t="shared" si="0"/>
        <v>9736.2999999999993</v>
      </c>
      <c r="F14" s="155">
        <v>599.1</v>
      </c>
      <c r="G14" s="155">
        <v>525.5</v>
      </c>
      <c r="H14" s="155">
        <v>617.29999999999995</v>
      </c>
      <c r="I14" s="155">
        <v>646.5</v>
      </c>
      <c r="J14" s="155">
        <v>700.8</v>
      </c>
      <c r="K14" s="155">
        <v>1290.4000000000001</v>
      </c>
      <c r="L14" s="155">
        <v>1017.5</v>
      </c>
      <c r="M14" s="155">
        <v>552.9</v>
      </c>
      <c r="N14" s="155">
        <v>900.4</v>
      </c>
      <c r="O14" s="155">
        <v>862.5</v>
      </c>
      <c r="P14" s="155">
        <v>921.5</v>
      </c>
      <c r="Q14" s="155">
        <v>1101.9000000000001</v>
      </c>
    </row>
    <row r="15" spans="1:18" ht="18" customHeight="1" x14ac:dyDescent="0.2">
      <c r="A15" s="32" t="s">
        <v>43</v>
      </c>
      <c r="B15" s="16">
        <v>0</v>
      </c>
      <c r="C15" s="120">
        <f t="shared" si="1"/>
        <v>0.68885378480241077</v>
      </c>
      <c r="D15" s="156">
        <v>24071.1</v>
      </c>
      <c r="E15" s="155">
        <f t="shared" si="0"/>
        <v>34943.699999999997</v>
      </c>
      <c r="F15" s="155">
        <v>2017.2</v>
      </c>
      <c r="G15" s="155">
        <v>3126.1</v>
      </c>
      <c r="H15" s="155">
        <v>3190.9</v>
      </c>
      <c r="I15" s="155">
        <v>3388.3</v>
      </c>
      <c r="J15" s="155">
        <v>2426.1</v>
      </c>
      <c r="K15" s="155">
        <v>3221.7</v>
      </c>
      <c r="L15" s="155">
        <v>2539.8000000000002</v>
      </c>
      <c r="M15" s="155">
        <v>2584.3000000000002</v>
      </c>
      <c r="N15" s="155">
        <v>2743</v>
      </c>
      <c r="O15" s="155">
        <v>2626.3</v>
      </c>
      <c r="P15" s="155">
        <v>2815.3</v>
      </c>
      <c r="Q15" s="155">
        <v>4264.7</v>
      </c>
    </row>
    <row r="16" spans="1:18" ht="18" customHeight="1" x14ac:dyDescent="0.25">
      <c r="A16" s="32" t="s">
        <v>44</v>
      </c>
      <c r="B16" s="19">
        <v>4</v>
      </c>
      <c r="C16" s="120">
        <f t="shared" si="1"/>
        <v>0.99922057677318765</v>
      </c>
      <c r="D16" s="156">
        <v>128.19999999999999</v>
      </c>
      <c r="E16" s="155">
        <f t="shared" si="0"/>
        <v>128.30000000000001</v>
      </c>
      <c r="F16" s="155">
        <v>0</v>
      </c>
      <c r="G16" s="155">
        <v>0</v>
      </c>
      <c r="H16" s="155">
        <v>0</v>
      </c>
      <c r="I16" s="155">
        <v>32.1</v>
      </c>
      <c r="J16" s="155">
        <v>0</v>
      </c>
      <c r="K16" s="155">
        <v>0</v>
      </c>
      <c r="L16" s="155">
        <v>32.299999999999997</v>
      </c>
      <c r="M16" s="155">
        <v>0</v>
      </c>
      <c r="N16" s="155">
        <v>0</v>
      </c>
      <c r="O16" s="155">
        <v>32.1</v>
      </c>
      <c r="P16" s="155">
        <v>0</v>
      </c>
      <c r="Q16" s="155">
        <v>31.8</v>
      </c>
    </row>
    <row r="17" spans="2:17" ht="15" customHeight="1" x14ac:dyDescent="0.2">
      <c r="B17" s="52">
        <f>SUM(B5:B16)/12</f>
        <v>3</v>
      </c>
      <c r="C17" s="121" t="s">
        <v>100</v>
      </c>
      <c r="D17" s="157">
        <f>SUM(D5:D16)</f>
        <v>1165246.3</v>
      </c>
      <c r="E17" s="157">
        <f>SUM(E5:E16)</f>
        <v>1252574.0999999999</v>
      </c>
      <c r="F17" s="157">
        <f t="shared" ref="F17:Q17" si="2">SUM(F5:F16)</f>
        <v>35379.199999999997</v>
      </c>
      <c r="G17" s="157">
        <f t="shared" si="2"/>
        <v>92490.700000000012</v>
      </c>
      <c r="H17" s="157">
        <f t="shared" si="2"/>
        <v>107282.1</v>
      </c>
      <c r="I17" s="157">
        <f t="shared" si="2"/>
        <v>122790.6</v>
      </c>
      <c r="J17" s="157">
        <f t="shared" si="2"/>
        <v>101461.2</v>
      </c>
      <c r="K17" s="157">
        <f t="shared" si="2"/>
        <v>102830.59999999999</v>
      </c>
      <c r="L17" s="157">
        <f t="shared" si="2"/>
        <v>99608.900000000009</v>
      </c>
      <c r="M17" s="157">
        <f t="shared" si="2"/>
        <v>92864</v>
      </c>
      <c r="N17" s="157">
        <f t="shared" si="2"/>
        <v>77922.299999999988</v>
      </c>
      <c r="O17" s="157">
        <f t="shared" si="2"/>
        <v>112990.30000000002</v>
      </c>
      <c r="P17" s="157">
        <f t="shared" si="2"/>
        <v>88346.3</v>
      </c>
      <c r="Q17" s="157">
        <f t="shared" si="2"/>
        <v>236316.59999999998</v>
      </c>
    </row>
    <row r="18" spans="2:17" x14ac:dyDescent="0.2">
      <c r="C18" s="27"/>
      <c r="D18" s="27"/>
      <c r="E18" s="27"/>
      <c r="F18" s="27"/>
      <c r="G18" s="27"/>
    </row>
    <row r="19" spans="2:17" x14ac:dyDescent="0.2">
      <c r="C19" s="27"/>
      <c r="D19" s="27"/>
      <c r="E19" s="27"/>
      <c r="F19" s="27"/>
      <c r="G19" s="27"/>
    </row>
    <row r="20" spans="2:17" x14ac:dyDescent="0.2">
      <c r="C20" s="27"/>
      <c r="D20" s="27"/>
      <c r="E20" s="27"/>
      <c r="F20" s="27"/>
      <c r="G20" s="27"/>
    </row>
    <row r="21" spans="2:17" x14ac:dyDescent="0.2">
      <c r="C21" s="27"/>
      <c r="D21" s="27"/>
      <c r="E21" s="27"/>
      <c r="F21" s="27"/>
      <c r="G21" s="27"/>
    </row>
    <row r="22" spans="2:17" x14ac:dyDescent="0.2">
      <c r="C22" s="27"/>
      <c r="D22" s="27"/>
      <c r="E22" s="27"/>
      <c r="F22" s="27"/>
      <c r="G22" s="27"/>
    </row>
    <row r="23" spans="2:17" x14ac:dyDescent="0.2">
      <c r="C23" s="27"/>
      <c r="D23" s="27"/>
      <c r="E23" s="27"/>
      <c r="F23" s="27"/>
      <c r="G23" s="27"/>
    </row>
    <row r="24" spans="2:17" x14ac:dyDescent="0.2">
      <c r="C24" s="27"/>
      <c r="D24" s="27"/>
      <c r="E24" s="27"/>
      <c r="F24" s="27"/>
      <c r="G24" s="27"/>
    </row>
    <row r="25" spans="2:17" x14ac:dyDescent="0.2">
      <c r="C25" s="27"/>
      <c r="D25" s="27"/>
      <c r="E25" s="27"/>
      <c r="F25" s="27"/>
      <c r="G25" s="27"/>
    </row>
    <row r="26" spans="2:17" x14ac:dyDescent="0.2">
      <c r="C26" s="27"/>
      <c r="D26" s="27"/>
      <c r="E26" s="27"/>
      <c r="F26" s="27"/>
      <c r="G26" s="27"/>
    </row>
    <row r="27" spans="2:17" x14ac:dyDescent="0.2">
      <c r="C27" s="27"/>
      <c r="D27" s="27"/>
      <c r="E27" s="27"/>
      <c r="F27" s="27"/>
      <c r="G27" s="27"/>
    </row>
    <row r="28" spans="2:17" x14ac:dyDescent="0.2">
      <c r="C28" s="27"/>
      <c r="D28" s="27"/>
      <c r="E28" s="27"/>
      <c r="F28" s="27"/>
      <c r="G28" s="27"/>
    </row>
    <row r="29" spans="2:17" x14ac:dyDescent="0.2">
      <c r="C29" s="27"/>
      <c r="D29" s="27"/>
      <c r="E29" s="27"/>
      <c r="F29" s="27"/>
      <c r="G29" s="27"/>
    </row>
    <row r="30" spans="2:17" x14ac:dyDescent="0.2">
      <c r="C30" s="27"/>
      <c r="D30" s="27"/>
      <c r="E30" s="27"/>
      <c r="F30" s="27"/>
      <c r="G30" s="27"/>
    </row>
    <row r="31" spans="2:17" x14ac:dyDescent="0.2">
      <c r="C31" s="27"/>
      <c r="D31" s="27"/>
      <c r="E31" s="27"/>
      <c r="F31" s="27"/>
      <c r="G31" s="27"/>
    </row>
    <row r="32" spans="2:17" x14ac:dyDescent="0.2">
      <c r="C32" s="27"/>
      <c r="D32" s="27"/>
      <c r="E32" s="27"/>
      <c r="F32" s="27"/>
      <c r="G32" s="27"/>
    </row>
    <row r="33" spans="3:7" x14ac:dyDescent="0.2">
      <c r="C33" s="27"/>
      <c r="D33" s="27"/>
      <c r="E33" s="27"/>
      <c r="F33" s="27"/>
      <c r="G33" s="27"/>
    </row>
    <row r="34" spans="3:7" x14ac:dyDescent="0.2">
      <c r="C34" s="27"/>
      <c r="D34" s="27"/>
      <c r="E34" s="27"/>
      <c r="F34" s="27"/>
      <c r="G34" s="27"/>
    </row>
    <row r="35" spans="3:7" x14ac:dyDescent="0.2">
      <c r="C35" s="27"/>
      <c r="D35" s="27"/>
      <c r="E35" s="27"/>
      <c r="F35" s="27"/>
      <c r="G35" s="27"/>
    </row>
    <row r="36" spans="3:7" x14ac:dyDescent="0.2">
      <c r="C36" s="27"/>
      <c r="D36" s="27"/>
      <c r="E36" s="27"/>
      <c r="F36" s="27"/>
      <c r="G36" s="27"/>
    </row>
    <row r="37" spans="3:7" x14ac:dyDescent="0.2">
      <c r="C37" s="27"/>
      <c r="D37" s="27"/>
      <c r="E37" s="27"/>
      <c r="F37" s="27"/>
      <c r="G37" s="27"/>
    </row>
    <row r="38" spans="3:7" x14ac:dyDescent="0.2">
      <c r="C38" s="27"/>
      <c r="D38" s="27"/>
      <c r="E38" s="27"/>
      <c r="F38" s="27"/>
      <c r="G38" s="27"/>
    </row>
    <row r="39" spans="3:7" x14ac:dyDescent="0.2">
      <c r="C39" s="27"/>
      <c r="D39" s="27"/>
      <c r="E39" s="27"/>
      <c r="F39" s="27"/>
      <c r="G39" s="27"/>
    </row>
    <row r="40" spans="3:7" x14ac:dyDescent="0.2">
      <c r="C40" s="27"/>
      <c r="D40" s="27"/>
      <c r="E40" s="27"/>
      <c r="F40" s="27"/>
      <c r="G40" s="27"/>
    </row>
    <row r="41" spans="3:7" x14ac:dyDescent="0.2">
      <c r="C41" s="27"/>
      <c r="D41" s="27"/>
      <c r="E41" s="27"/>
      <c r="F41" s="27"/>
      <c r="G41" s="27"/>
    </row>
    <row r="42" spans="3:7" x14ac:dyDescent="0.2">
      <c r="C42" s="27"/>
      <c r="D42" s="27"/>
      <c r="E42" s="27"/>
      <c r="F42" s="27"/>
      <c r="G42" s="27"/>
    </row>
    <row r="43" spans="3:7" x14ac:dyDescent="0.2">
      <c r="C43" s="27"/>
      <c r="D43" s="27"/>
      <c r="E43" s="27"/>
      <c r="F43" s="27"/>
      <c r="G43" s="27"/>
    </row>
    <row r="44" spans="3:7" x14ac:dyDescent="0.2">
      <c r="C44" s="27"/>
      <c r="D44" s="27"/>
      <c r="E44" s="27"/>
      <c r="F44" s="27"/>
      <c r="G44" s="27"/>
    </row>
    <row r="45" spans="3:7" x14ac:dyDescent="0.2">
      <c r="C45" s="27"/>
      <c r="D45" s="27"/>
      <c r="E45" s="27"/>
      <c r="F45" s="27"/>
      <c r="G45" s="27"/>
    </row>
    <row r="46" spans="3:7" x14ac:dyDescent="0.2">
      <c r="C46" s="27"/>
      <c r="D46" s="27"/>
      <c r="E46" s="27"/>
      <c r="F46" s="27"/>
      <c r="G46" s="27"/>
    </row>
    <row r="47" spans="3:7" x14ac:dyDescent="0.2">
      <c r="C47" s="27"/>
      <c r="D47" s="27"/>
      <c r="E47" s="27"/>
      <c r="F47" s="27"/>
      <c r="G47" s="27"/>
    </row>
    <row r="48" spans="3:7" x14ac:dyDescent="0.2">
      <c r="C48" s="27"/>
      <c r="D48" s="27"/>
      <c r="E48" s="27"/>
      <c r="F48" s="27"/>
      <c r="G48" s="27"/>
    </row>
    <row r="49" spans="3:7" x14ac:dyDescent="0.2">
      <c r="C49" s="27"/>
      <c r="D49" s="27"/>
      <c r="E49" s="27"/>
      <c r="F49" s="27"/>
      <c r="G49" s="27"/>
    </row>
    <row r="50" spans="3:7" x14ac:dyDescent="0.2">
      <c r="C50" s="27"/>
      <c r="D50" s="27"/>
      <c r="E50" s="27"/>
      <c r="F50" s="27"/>
      <c r="G50" s="27"/>
    </row>
    <row r="51" spans="3:7" x14ac:dyDescent="0.2">
      <c r="C51" s="27"/>
      <c r="D51" s="27"/>
      <c r="E51" s="27"/>
      <c r="F51" s="27"/>
      <c r="G51" s="27"/>
    </row>
    <row r="52" spans="3:7" x14ac:dyDescent="0.2">
      <c r="C52" s="27"/>
      <c r="D52" s="27"/>
      <c r="E52" s="27"/>
      <c r="F52" s="27"/>
      <c r="G52" s="27"/>
    </row>
    <row r="53" spans="3:7" x14ac:dyDescent="0.2">
      <c r="C53" s="27"/>
      <c r="D53" s="27"/>
      <c r="E53" s="27"/>
      <c r="F53" s="27"/>
      <c r="G53" s="27"/>
    </row>
    <row r="54" spans="3:7" x14ac:dyDescent="0.2">
      <c r="C54" s="27"/>
      <c r="D54" s="27"/>
      <c r="E54" s="27"/>
      <c r="F54" s="27"/>
      <c r="G54" s="27"/>
    </row>
    <row r="55" spans="3:7" x14ac:dyDescent="0.2">
      <c r="C55" s="27"/>
      <c r="D55" s="27"/>
      <c r="E55" s="27"/>
      <c r="F55" s="27"/>
      <c r="G55" s="27"/>
    </row>
    <row r="56" spans="3:7" x14ac:dyDescent="0.2">
      <c r="C56" s="27"/>
      <c r="D56" s="27"/>
      <c r="E56" s="27"/>
      <c r="F56" s="27"/>
      <c r="G56" s="27"/>
    </row>
    <row r="57" spans="3:7" x14ac:dyDescent="0.2">
      <c r="C57" s="27"/>
      <c r="D57" s="27"/>
      <c r="E57" s="27"/>
      <c r="F57" s="27"/>
      <c r="G57" s="27"/>
    </row>
    <row r="58" spans="3:7" x14ac:dyDescent="0.2">
      <c r="C58" s="27"/>
      <c r="D58" s="27"/>
      <c r="E58" s="27"/>
      <c r="F58" s="27"/>
      <c r="G58" s="27"/>
    </row>
    <row r="59" spans="3:7" x14ac:dyDescent="0.2">
      <c r="C59" s="27"/>
      <c r="D59" s="27"/>
      <c r="E59" s="27"/>
      <c r="F59" s="27"/>
      <c r="G59" s="27"/>
    </row>
    <row r="60" spans="3:7" x14ac:dyDescent="0.2">
      <c r="C60" s="27"/>
      <c r="D60" s="27"/>
      <c r="E60" s="27"/>
      <c r="F60" s="27"/>
      <c r="G60" s="27"/>
    </row>
    <row r="61" spans="3:7" x14ac:dyDescent="0.2">
      <c r="C61" s="27"/>
      <c r="D61" s="27"/>
      <c r="E61" s="27"/>
      <c r="F61" s="27"/>
      <c r="G61" s="27"/>
    </row>
    <row r="62" spans="3:7" x14ac:dyDescent="0.2">
      <c r="C62" s="27"/>
      <c r="D62" s="27"/>
      <c r="E62" s="27"/>
      <c r="F62" s="27"/>
      <c r="G62" s="27"/>
    </row>
    <row r="63" spans="3:7" x14ac:dyDescent="0.2">
      <c r="C63" s="27"/>
      <c r="D63" s="27"/>
      <c r="E63" s="27"/>
      <c r="F63" s="27"/>
      <c r="G63" s="27"/>
    </row>
    <row r="64" spans="3:7" x14ac:dyDescent="0.2">
      <c r="C64" s="27"/>
      <c r="D64" s="27"/>
      <c r="E64" s="27"/>
      <c r="F64" s="27"/>
      <c r="G64" s="27"/>
    </row>
    <row r="65" spans="3:7" x14ac:dyDescent="0.2">
      <c r="C65" s="27"/>
      <c r="D65" s="27"/>
      <c r="E65" s="27"/>
      <c r="F65" s="27"/>
      <c r="G65" s="27"/>
    </row>
    <row r="66" spans="3:7" x14ac:dyDescent="0.2">
      <c r="C66" s="27"/>
      <c r="D66" s="27"/>
      <c r="E66" s="27"/>
      <c r="F66" s="27"/>
      <c r="G66" s="27"/>
    </row>
    <row r="67" spans="3:7" x14ac:dyDescent="0.2">
      <c r="C67" s="27"/>
      <c r="D67" s="27"/>
      <c r="E67" s="27"/>
      <c r="F67" s="27"/>
      <c r="G67" s="27"/>
    </row>
    <row r="68" spans="3:7" x14ac:dyDescent="0.2">
      <c r="C68" s="27"/>
      <c r="D68" s="27"/>
      <c r="E68" s="27"/>
      <c r="F68" s="27"/>
      <c r="G68" s="27"/>
    </row>
    <row r="69" spans="3:7" x14ac:dyDescent="0.2">
      <c r="C69" s="27"/>
      <c r="D69" s="27"/>
      <c r="E69" s="27"/>
      <c r="F69" s="27"/>
      <c r="G69" s="27"/>
    </row>
    <row r="70" spans="3:7" x14ac:dyDescent="0.2">
      <c r="C70" s="27"/>
      <c r="D70" s="27"/>
      <c r="E70" s="27"/>
      <c r="F70" s="27"/>
      <c r="G70" s="27"/>
    </row>
    <row r="71" spans="3:7" x14ac:dyDescent="0.2">
      <c r="C71" s="27"/>
      <c r="D71" s="27"/>
      <c r="E71" s="27"/>
      <c r="F71" s="27"/>
      <c r="G71" s="27"/>
    </row>
    <row r="72" spans="3:7" x14ac:dyDescent="0.2">
      <c r="C72" s="27"/>
      <c r="D72" s="27"/>
      <c r="E72" s="27"/>
      <c r="F72" s="27"/>
      <c r="G72" s="27"/>
    </row>
    <row r="73" spans="3:7" x14ac:dyDescent="0.2">
      <c r="C73" s="27"/>
      <c r="D73" s="27"/>
      <c r="E73" s="27"/>
      <c r="F73" s="27"/>
      <c r="G73" s="27"/>
    </row>
    <row r="74" spans="3:7" x14ac:dyDescent="0.2">
      <c r="C74" s="27"/>
      <c r="D74" s="27"/>
      <c r="E74" s="27"/>
      <c r="F74" s="27"/>
      <c r="G74" s="27"/>
    </row>
    <row r="75" spans="3:7" x14ac:dyDescent="0.2">
      <c r="C75" s="27"/>
      <c r="D75" s="27"/>
      <c r="E75" s="27"/>
      <c r="F75" s="27"/>
      <c r="G75" s="27"/>
    </row>
    <row r="76" spans="3:7" x14ac:dyDescent="0.2">
      <c r="C76" s="27"/>
      <c r="D76" s="27"/>
      <c r="E76" s="27"/>
      <c r="F76" s="27"/>
      <c r="G76" s="27"/>
    </row>
    <row r="77" spans="3:7" x14ac:dyDescent="0.2">
      <c r="C77" s="27"/>
      <c r="D77" s="27"/>
      <c r="E77" s="27"/>
      <c r="F77" s="27"/>
      <c r="G77" s="27"/>
    </row>
    <row r="78" spans="3:7" x14ac:dyDescent="0.2">
      <c r="C78" s="27"/>
      <c r="D78" s="27"/>
      <c r="E78" s="27"/>
      <c r="F78" s="27"/>
      <c r="G78" s="27"/>
    </row>
    <row r="79" spans="3:7" x14ac:dyDescent="0.2">
      <c r="C79" s="27"/>
      <c r="D79" s="27"/>
      <c r="E79" s="27"/>
      <c r="F79" s="27"/>
      <c r="G79" s="27"/>
    </row>
    <row r="80" spans="3:7" x14ac:dyDescent="0.2">
      <c r="C80" s="27"/>
      <c r="D80" s="27"/>
      <c r="E80" s="27"/>
      <c r="F80" s="27"/>
      <c r="G80" s="27"/>
    </row>
    <row r="81" spans="3:7" x14ac:dyDescent="0.2">
      <c r="C81" s="27"/>
      <c r="D81" s="27"/>
      <c r="E81" s="27"/>
      <c r="F81" s="27"/>
      <c r="G81" s="27"/>
    </row>
    <row r="82" spans="3:7" x14ac:dyDescent="0.2">
      <c r="C82" s="27"/>
      <c r="D82" s="27"/>
      <c r="E82" s="27"/>
      <c r="F82" s="27"/>
      <c r="G82" s="27"/>
    </row>
    <row r="83" spans="3:7" x14ac:dyDescent="0.2">
      <c r="C83" s="27"/>
      <c r="D83" s="27"/>
      <c r="E83" s="27"/>
      <c r="F83" s="27"/>
      <c r="G83" s="27"/>
    </row>
    <row r="84" spans="3:7" x14ac:dyDescent="0.2">
      <c r="C84" s="27"/>
      <c r="D84" s="27"/>
      <c r="E84" s="27"/>
      <c r="F84" s="27"/>
      <c r="G84" s="27"/>
    </row>
    <row r="85" spans="3:7" x14ac:dyDescent="0.2">
      <c r="C85" s="27"/>
      <c r="D85" s="27"/>
      <c r="E85" s="27"/>
      <c r="F85" s="27"/>
      <c r="G85" s="27"/>
    </row>
    <row r="86" spans="3:7" x14ac:dyDescent="0.2">
      <c r="C86" s="27"/>
      <c r="D86" s="27"/>
      <c r="E86" s="27"/>
      <c r="F86" s="27"/>
      <c r="G86" s="27"/>
    </row>
  </sheetData>
  <phoneticPr fontId="3" type="noConversion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colBreaks count="1" manualBreakCount="1">
    <brk id="17" max="1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H17"/>
  <sheetViews>
    <sheetView view="pageBreakPreview" zoomScale="89" zoomScaleNormal="100" zoomScaleSheetLayoutView="89" workbookViewId="0">
      <selection activeCell="B16" sqref="B16"/>
    </sheetView>
  </sheetViews>
  <sheetFormatPr defaultRowHeight="12.75" x14ac:dyDescent="0.2"/>
  <cols>
    <col min="1" max="1" width="7.5703125" style="30" customWidth="1"/>
    <col min="2" max="2" width="7.7109375" style="30" customWidth="1"/>
    <col min="3" max="3" width="35.42578125" style="30" customWidth="1"/>
    <col min="4" max="4" width="16.7109375" style="27" customWidth="1"/>
    <col min="5" max="5" width="16.140625" style="27" customWidth="1"/>
    <col min="6" max="6" width="14" style="27" hidden="1" customWidth="1"/>
    <col min="7" max="7" width="9.5703125" style="27" hidden="1" customWidth="1"/>
    <col min="8" max="8" width="12.7109375" style="27" customWidth="1"/>
    <col min="9" max="16384" width="9.140625" style="27"/>
  </cols>
  <sheetData>
    <row r="1" spans="1:8" ht="12.75" customHeight="1" x14ac:dyDescent="0.2"/>
    <row r="2" spans="1:8" s="36" customFormat="1" ht="86.25" customHeight="1" x14ac:dyDescent="0.2">
      <c r="A2" s="34" t="s">
        <v>7</v>
      </c>
      <c r="B2" s="35" t="s">
        <v>66</v>
      </c>
      <c r="C2" s="34" t="s">
        <v>8</v>
      </c>
      <c r="D2" s="63" t="s">
        <v>72</v>
      </c>
      <c r="E2" s="63" t="s">
        <v>73</v>
      </c>
      <c r="F2" s="63" t="s">
        <v>125</v>
      </c>
    </row>
    <row r="3" spans="1:8" ht="15" customHeight="1" x14ac:dyDescent="0.2">
      <c r="A3" s="31">
        <v>1</v>
      </c>
      <c r="B3" s="82"/>
      <c r="C3" s="31">
        <v>2</v>
      </c>
      <c r="D3" s="31">
        <v>3</v>
      </c>
      <c r="E3" s="31">
        <v>4</v>
      </c>
    </row>
    <row r="4" spans="1:8" ht="21.75" hidden="1" customHeight="1" x14ac:dyDescent="0.2">
      <c r="A4" s="31" t="s">
        <v>0</v>
      </c>
      <c r="B4" s="82"/>
      <c r="C4" s="31" t="s">
        <v>1</v>
      </c>
      <c r="D4" s="38"/>
      <c r="E4" s="38"/>
    </row>
    <row r="5" spans="1:8" ht="21" customHeight="1" x14ac:dyDescent="0.2">
      <c r="A5" s="31" t="s">
        <v>114</v>
      </c>
      <c r="B5" s="17">
        <v>0</v>
      </c>
      <c r="C5" s="92">
        <f>D5/E5*100%</f>
        <v>0.98627002288329513</v>
      </c>
      <c r="D5" s="113">
        <v>43.1</v>
      </c>
      <c r="E5" s="113">
        <v>43.7</v>
      </c>
      <c r="F5" s="110">
        <f>D5+E5</f>
        <v>86.800000000000011</v>
      </c>
      <c r="G5" s="141">
        <f>D5/F5*100</f>
        <v>49.654377880184327</v>
      </c>
      <c r="H5" s="110"/>
    </row>
    <row r="6" spans="1:8" ht="21" customHeight="1" x14ac:dyDescent="0.2">
      <c r="A6" s="31" t="s">
        <v>37</v>
      </c>
      <c r="B6" s="17">
        <v>0</v>
      </c>
      <c r="C6" s="92">
        <f t="shared" ref="C6:C16" si="0">D6/E6*100%</f>
        <v>0.90301504502120145</v>
      </c>
      <c r="D6" s="113">
        <v>207786.2</v>
      </c>
      <c r="E6" s="113">
        <v>230102.7</v>
      </c>
      <c r="F6" s="110">
        <f t="shared" ref="F6:F16" si="1">D6+E6</f>
        <v>437888.9</v>
      </c>
      <c r="G6" s="141">
        <f t="shared" ref="G6:G17" si="2">D6/F6*100</f>
        <v>47.451807981430903</v>
      </c>
      <c r="H6" s="110"/>
    </row>
    <row r="7" spans="1:8" ht="21" customHeight="1" x14ac:dyDescent="0.2">
      <c r="A7" s="31" t="s">
        <v>115</v>
      </c>
      <c r="B7" s="17">
        <v>0</v>
      </c>
      <c r="C7" s="92">
        <f t="shared" si="0"/>
        <v>3.0585287274028992</v>
      </c>
      <c r="D7" s="113">
        <v>13670.4</v>
      </c>
      <c r="E7" s="113">
        <v>4469.6000000000004</v>
      </c>
      <c r="F7" s="110">
        <f t="shared" si="1"/>
        <v>18140</v>
      </c>
      <c r="G7" s="141">
        <f t="shared" si="2"/>
        <v>75.360529217199556</v>
      </c>
      <c r="H7" s="110"/>
    </row>
    <row r="8" spans="1:8" ht="21" customHeight="1" x14ac:dyDescent="0.2">
      <c r="A8" s="31" t="s">
        <v>38</v>
      </c>
      <c r="B8" s="17">
        <v>3</v>
      </c>
      <c r="C8" s="92">
        <f t="shared" si="0"/>
        <v>0.33641575518030797</v>
      </c>
      <c r="D8" s="113">
        <v>25789.8</v>
      </c>
      <c r="E8" s="113">
        <v>76660.5</v>
      </c>
      <c r="F8" s="110">
        <f t="shared" si="1"/>
        <v>102450.3</v>
      </c>
      <c r="G8" s="141">
        <f t="shared" si="2"/>
        <v>25.172986316291894</v>
      </c>
      <c r="H8" s="110"/>
    </row>
    <row r="9" spans="1:8" ht="21" customHeight="1" x14ac:dyDescent="0.2">
      <c r="A9" s="31" t="s">
        <v>126</v>
      </c>
      <c r="B9" s="17">
        <v>0</v>
      </c>
      <c r="C9" s="92">
        <f>D9/E9*100%</f>
        <v>0.83115203165423823</v>
      </c>
      <c r="D9" s="113">
        <v>2184.6</v>
      </c>
      <c r="E9" s="113">
        <v>2628.4</v>
      </c>
      <c r="F9" s="110">
        <f t="shared" si="1"/>
        <v>4813</v>
      </c>
      <c r="G9" s="141">
        <f t="shared" si="2"/>
        <v>45.389569914814047</v>
      </c>
      <c r="H9" s="110"/>
    </row>
    <row r="10" spans="1:8" ht="21" customHeight="1" x14ac:dyDescent="0.2">
      <c r="A10" s="31" t="s">
        <v>116</v>
      </c>
      <c r="B10" s="17">
        <v>0</v>
      </c>
      <c r="C10" s="92">
        <f t="shared" si="0"/>
        <v>1.4578209806507008</v>
      </c>
      <c r="D10" s="113">
        <v>4754.1000000000004</v>
      </c>
      <c r="E10" s="113">
        <v>3261.1</v>
      </c>
      <c r="F10" s="110">
        <f t="shared" si="1"/>
        <v>8015.2000000000007</v>
      </c>
      <c r="G10" s="141">
        <f t="shared" si="2"/>
        <v>59.313554246930835</v>
      </c>
      <c r="H10" s="110"/>
    </row>
    <row r="11" spans="1:8" ht="21" customHeight="1" x14ac:dyDescent="0.2">
      <c r="A11" s="31" t="s">
        <v>49</v>
      </c>
      <c r="B11" s="17">
        <v>2</v>
      </c>
      <c r="C11" s="92">
        <f t="shared" si="0"/>
        <v>0.39226603104578056</v>
      </c>
      <c r="D11" s="113">
        <v>50967.4</v>
      </c>
      <c r="E11" s="113">
        <v>129930.7</v>
      </c>
      <c r="F11" s="110">
        <f t="shared" si="1"/>
        <v>180898.1</v>
      </c>
      <c r="G11" s="141">
        <f t="shared" si="2"/>
        <v>28.174646389320841</v>
      </c>
      <c r="H11" s="110"/>
    </row>
    <row r="12" spans="1:8" ht="21" customHeight="1" x14ac:dyDescent="0.2">
      <c r="A12" s="31" t="s">
        <v>40</v>
      </c>
      <c r="B12" s="17">
        <v>2</v>
      </c>
      <c r="C12" s="92">
        <f t="shared" si="0"/>
        <v>0.36960461179640897</v>
      </c>
      <c r="D12" s="113">
        <v>537434.6</v>
      </c>
      <c r="E12" s="113">
        <v>1454079.8</v>
      </c>
      <c r="F12" s="110">
        <f t="shared" si="1"/>
        <v>1991514.4</v>
      </c>
      <c r="G12" s="141">
        <f t="shared" si="2"/>
        <v>26.986227164614025</v>
      </c>
      <c r="H12" s="110"/>
    </row>
    <row r="13" spans="1:8" ht="21" customHeight="1" x14ac:dyDescent="0.2">
      <c r="A13" s="31" t="s">
        <v>41</v>
      </c>
      <c r="B13" s="17">
        <v>0</v>
      </c>
      <c r="C13" s="92">
        <f t="shared" si="0"/>
        <v>3.0352846684932939</v>
      </c>
      <c r="D13" s="113">
        <v>511689.2</v>
      </c>
      <c r="E13" s="113">
        <v>168580.3</v>
      </c>
      <c r="F13" s="110">
        <f t="shared" si="1"/>
        <v>680269.5</v>
      </c>
      <c r="G13" s="141">
        <f t="shared" si="2"/>
        <v>75.218600863334316</v>
      </c>
      <c r="H13" s="110"/>
    </row>
    <row r="14" spans="1:8" ht="21" customHeight="1" x14ac:dyDescent="0.2">
      <c r="A14" s="31" t="s">
        <v>42</v>
      </c>
      <c r="B14" s="17">
        <v>4</v>
      </c>
      <c r="C14" s="92">
        <f>D14/E14*100%</f>
        <v>0.32605972694056079</v>
      </c>
      <c r="D14" s="113">
        <v>271898.5</v>
      </c>
      <c r="E14" s="113">
        <v>833891.7</v>
      </c>
      <c r="F14" s="110">
        <f t="shared" si="1"/>
        <v>1105790.2</v>
      </c>
      <c r="G14" s="141">
        <f t="shared" si="2"/>
        <v>24.588615453455819</v>
      </c>
      <c r="H14" s="110"/>
    </row>
    <row r="15" spans="1:8" ht="21.75" customHeight="1" x14ac:dyDescent="0.2">
      <c r="A15" s="31" t="s">
        <v>43</v>
      </c>
      <c r="B15" s="17">
        <v>0</v>
      </c>
      <c r="C15" s="92">
        <f t="shared" si="0"/>
        <v>0.55663148381265937</v>
      </c>
      <c r="D15" s="113">
        <v>8622.5</v>
      </c>
      <c r="E15" s="113">
        <v>15490.5</v>
      </c>
      <c r="F15" s="110">
        <f t="shared" si="1"/>
        <v>24113</v>
      </c>
      <c r="G15" s="141">
        <f t="shared" si="2"/>
        <v>35.758719362999216</v>
      </c>
      <c r="H15" s="110"/>
    </row>
    <row r="16" spans="1:8" ht="21" customHeight="1" x14ac:dyDescent="0.2">
      <c r="A16" s="31" t="s">
        <v>44</v>
      </c>
      <c r="B16" s="17">
        <v>0</v>
      </c>
      <c r="C16" s="92">
        <f t="shared" si="0"/>
        <v>0.63247934573979803</v>
      </c>
      <c r="D16" s="113">
        <v>1515.8</v>
      </c>
      <c r="E16" s="113">
        <v>2396.6</v>
      </c>
      <c r="F16" s="110">
        <f t="shared" si="1"/>
        <v>3912.3999999999996</v>
      </c>
      <c r="G16" s="141">
        <f t="shared" si="2"/>
        <v>38.743482261527454</v>
      </c>
      <c r="H16" s="110"/>
    </row>
    <row r="17" spans="2:8" x14ac:dyDescent="0.2">
      <c r="B17" s="142">
        <f>SUM(B5:B16)/12</f>
        <v>0.91666666666666663</v>
      </c>
      <c r="D17" s="143">
        <f>SUM(D5:D16)</f>
        <v>1636356.2</v>
      </c>
      <c r="E17" s="143">
        <f>SUM(E5:E16)</f>
        <v>2921535.6</v>
      </c>
      <c r="F17" s="143">
        <f>SUM(F5:F16)</f>
        <v>4557891.8</v>
      </c>
      <c r="G17" s="141">
        <f t="shared" si="2"/>
        <v>35.901602578630758</v>
      </c>
      <c r="H17" s="110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F17"/>
  <sheetViews>
    <sheetView view="pageBreakPreview" zoomScaleNormal="100" workbookViewId="0">
      <selection activeCell="B8" sqref="B8:B9"/>
    </sheetView>
  </sheetViews>
  <sheetFormatPr defaultRowHeight="12.75" x14ac:dyDescent="0.2"/>
  <cols>
    <col min="1" max="2" width="7" style="7" customWidth="1"/>
    <col min="3" max="3" width="39.7109375" customWidth="1"/>
    <col min="4" max="4" width="11.5703125" customWidth="1"/>
    <col min="5" max="5" width="11.85546875" customWidth="1"/>
    <col min="6" max="6" width="12.140625" customWidth="1"/>
  </cols>
  <sheetData>
    <row r="1" spans="1:6" ht="12.75" customHeight="1" x14ac:dyDescent="0.2"/>
    <row r="2" spans="1:6" s="6" customFormat="1" ht="79.5" customHeight="1" x14ac:dyDescent="0.2">
      <c r="A2" s="8" t="s">
        <v>9</v>
      </c>
      <c r="B2" s="18" t="s">
        <v>66</v>
      </c>
      <c r="C2" s="9" t="s">
        <v>10</v>
      </c>
      <c r="D2" s="5" t="s">
        <v>54</v>
      </c>
      <c r="E2" s="5" t="s">
        <v>55</v>
      </c>
      <c r="F2" s="5" t="s">
        <v>56</v>
      </c>
    </row>
    <row r="3" spans="1:6" ht="16.5" customHeight="1" x14ac:dyDescent="0.2">
      <c r="A3" s="1">
        <v>1</v>
      </c>
      <c r="B3" s="16"/>
      <c r="C3" s="1">
        <v>2</v>
      </c>
      <c r="D3" s="1">
        <v>3</v>
      </c>
      <c r="E3" s="1">
        <v>4</v>
      </c>
      <c r="F3" s="1">
        <v>5</v>
      </c>
    </row>
    <row r="4" spans="1:6" ht="63" hidden="1" customHeight="1" x14ac:dyDescent="0.2">
      <c r="A4" s="1" t="s">
        <v>0</v>
      </c>
      <c r="B4" s="16"/>
      <c r="C4" s="3" t="s">
        <v>1</v>
      </c>
      <c r="D4" s="3"/>
      <c r="E4" s="3"/>
      <c r="F4" s="3"/>
    </row>
    <row r="5" spans="1:6" ht="18" customHeight="1" x14ac:dyDescent="0.25">
      <c r="A5" s="54" t="s">
        <v>114</v>
      </c>
      <c r="B5" s="22" t="s">
        <v>99</v>
      </c>
      <c r="C5" s="25"/>
      <c r="D5" s="25"/>
      <c r="E5" s="25"/>
      <c r="F5" s="25"/>
    </row>
    <row r="6" spans="1:6" ht="18" customHeight="1" x14ac:dyDescent="0.2">
      <c r="A6" s="11" t="s">
        <v>37</v>
      </c>
      <c r="B6" s="17">
        <v>5</v>
      </c>
      <c r="C6" s="4"/>
      <c r="D6" s="1" t="s">
        <v>101</v>
      </c>
      <c r="E6" s="1"/>
      <c r="F6" s="1"/>
    </row>
    <row r="7" spans="1:6" ht="18" customHeight="1" x14ac:dyDescent="0.25">
      <c r="A7" s="21" t="s">
        <v>115</v>
      </c>
      <c r="B7" s="22" t="s">
        <v>99</v>
      </c>
      <c r="C7" s="80"/>
      <c r="D7" s="54"/>
      <c r="E7" s="54"/>
      <c r="F7" s="54"/>
    </row>
    <row r="8" spans="1:6" ht="18" customHeight="1" x14ac:dyDescent="0.25">
      <c r="A8" s="21" t="s">
        <v>38</v>
      </c>
      <c r="B8" s="22" t="s">
        <v>99</v>
      </c>
      <c r="C8" s="80"/>
      <c r="D8" s="54"/>
      <c r="E8" s="54"/>
      <c r="F8" s="54"/>
    </row>
    <row r="9" spans="1:6" ht="18" customHeight="1" x14ac:dyDescent="0.25">
      <c r="A9" s="21" t="s">
        <v>126</v>
      </c>
      <c r="B9" s="22" t="s">
        <v>99</v>
      </c>
      <c r="C9" s="80"/>
      <c r="D9" s="54"/>
      <c r="E9" s="54"/>
      <c r="F9" s="54"/>
    </row>
    <row r="10" spans="1:6" ht="18" customHeight="1" x14ac:dyDescent="0.25">
      <c r="A10" s="21" t="s">
        <v>116</v>
      </c>
      <c r="B10" s="22" t="s">
        <v>99</v>
      </c>
      <c r="C10" s="80"/>
      <c r="D10" s="54"/>
      <c r="E10" s="54"/>
      <c r="F10" s="54"/>
    </row>
    <row r="11" spans="1:6" ht="18" customHeight="1" x14ac:dyDescent="0.25">
      <c r="A11" s="32" t="s">
        <v>49</v>
      </c>
      <c r="B11" s="19">
        <v>5</v>
      </c>
      <c r="C11" s="3"/>
      <c r="D11" s="1" t="s">
        <v>101</v>
      </c>
      <c r="E11" s="1"/>
      <c r="F11" s="1"/>
    </row>
    <row r="12" spans="1:6" ht="18" customHeight="1" x14ac:dyDescent="0.25">
      <c r="A12" s="32" t="s">
        <v>40</v>
      </c>
      <c r="B12" s="19">
        <v>5</v>
      </c>
      <c r="C12" s="3"/>
      <c r="D12" s="1" t="s">
        <v>101</v>
      </c>
      <c r="E12" s="1"/>
      <c r="F12" s="1"/>
    </row>
    <row r="13" spans="1:6" ht="18" customHeight="1" x14ac:dyDescent="0.25">
      <c r="A13" s="32" t="s">
        <v>41</v>
      </c>
      <c r="B13" s="60">
        <v>5</v>
      </c>
      <c r="C13" s="38"/>
      <c r="D13" s="1" t="s">
        <v>101</v>
      </c>
      <c r="E13" s="31"/>
      <c r="F13" s="31"/>
    </row>
    <row r="14" spans="1:6" ht="18" customHeight="1" x14ac:dyDescent="0.25">
      <c r="A14" s="32" t="s">
        <v>42</v>
      </c>
      <c r="B14" s="60">
        <v>5</v>
      </c>
      <c r="C14" s="38"/>
      <c r="D14" s="31" t="s">
        <v>101</v>
      </c>
      <c r="E14" s="31"/>
      <c r="F14" s="31"/>
    </row>
    <row r="15" spans="1:6" ht="18" customHeight="1" x14ac:dyDescent="0.25">
      <c r="A15" s="32" t="s">
        <v>43</v>
      </c>
      <c r="B15" s="60">
        <v>5</v>
      </c>
      <c r="C15" s="38"/>
      <c r="D15" s="31" t="s">
        <v>101</v>
      </c>
      <c r="E15" s="31"/>
      <c r="F15" s="31"/>
    </row>
    <row r="16" spans="1:6" ht="18" customHeight="1" x14ac:dyDescent="0.25">
      <c r="A16" s="21" t="s">
        <v>44</v>
      </c>
      <c r="B16" s="22" t="s">
        <v>99</v>
      </c>
      <c r="C16" s="25"/>
      <c r="D16" s="54"/>
      <c r="E16" s="54"/>
      <c r="F16" s="54"/>
    </row>
    <row r="17" spans="2:3" x14ac:dyDescent="0.2">
      <c r="B17" s="52">
        <f>(B14+B12+B11+B6+B13+B15)/6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44"/>
  <sheetViews>
    <sheetView workbookViewId="0">
      <selection activeCell="L10" sqref="L10"/>
    </sheetView>
  </sheetViews>
  <sheetFormatPr defaultRowHeight="12.75" x14ac:dyDescent="0.2"/>
  <cols>
    <col min="1" max="1" width="7.85546875" style="7" customWidth="1"/>
    <col min="2" max="2" width="7" style="7" customWidth="1"/>
    <col min="3" max="3" width="28.7109375" customWidth="1"/>
    <col min="4" max="4" width="19.42578125" customWidth="1"/>
    <col min="5" max="5" width="16.140625" customWidth="1"/>
  </cols>
  <sheetData>
    <row r="1" spans="1:5" ht="12.75" customHeight="1" x14ac:dyDescent="0.2"/>
    <row r="2" spans="1:5" s="6" customFormat="1" ht="81.75" customHeight="1" x14ac:dyDescent="0.2">
      <c r="A2" s="8" t="s">
        <v>11</v>
      </c>
      <c r="B2" s="18" t="s">
        <v>66</v>
      </c>
      <c r="C2" s="9" t="s">
        <v>12</v>
      </c>
      <c r="D2" s="5" t="s">
        <v>54</v>
      </c>
      <c r="E2" s="5" t="s">
        <v>57</v>
      </c>
    </row>
    <row r="3" spans="1:5" ht="16.5" customHeight="1" x14ac:dyDescent="0.2">
      <c r="A3" s="1">
        <v>1</v>
      </c>
      <c r="B3" s="16"/>
      <c r="C3" s="1">
        <v>2</v>
      </c>
      <c r="D3" s="1">
        <v>3</v>
      </c>
      <c r="E3" s="1">
        <v>4</v>
      </c>
    </row>
    <row r="4" spans="1:5" ht="63" hidden="1" customHeight="1" x14ac:dyDescent="0.2">
      <c r="A4" s="1" t="s">
        <v>0</v>
      </c>
      <c r="B4" s="16"/>
      <c r="C4" s="3" t="s">
        <v>1</v>
      </c>
      <c r="D4" s="3"/>
      <c r="E4" s="3"/>
    </row>
    <row r="5" spans="1:5" ht="17.25" customHeight="1" x14ac:dyDescent="0.2">
      <c r="A5" s="32" t="s">
        <v>114</v>
      </c>
      <c r="B5" s="65">
        <v>5</v>
      </c>
      <c r="C5" s="4"/>
      <c r="D5" s="1" t="s">
        <v>101</v>
      </c>
      <c r="E5" s="1"/>
    </row>
    <row r="6" spans="1:5" ht="17.25" customHeight="1" x14ac:dyDescent="0.2">
      <c r="A6" s="32" t="s">
        <v>37</v>
      </c>
      <c r="B6" s="65">
        <v>5</v>
      </c>
      <c r="C6" s="4"/>
      <c r="D6" s="1" t="s">
        <v>101</v>
      </c>
      <c r="E6" s="1"/>
    </row>
    <row r="7" spans="1:5" ht="17.25" customHeight="1" x14ac:dyDescent="0.2">
      <c r="A7" s="32" t="s">
        <v>115</v>
      </c>
      <c r="B7" s="65">
        <v>5</v>
      </c>
      <c r="C7" s="4"/>
      <c r="D7" s="1" t="s">
        <v>101</v>
      </c>
      <c r="E7" s="1"/>
    </row>
    <row r="8" spans="1:5" ht="17.25" customHeight="1" x14ac:dyDescent="0.25">
      <c r="A8" s="32" t="s">
        <v>38</v>
      </c>
      <c r="B8" s="19">
        <v>5</v>
      </c>
      <c r="C8" s="4"/>
      <c r="D8" s="1" t="s">
        <v>101</v>
      </c>
      <c r="E8" s="1"/>
    </row>
    <row r="9" spans="1:5" ht="17.25" customHeight="1" x14ac:dyDescent="0.25">
      <c r="A9" s="32" t="s">
        <v>126</v>
      </c>
      <c r="B9" s="19">
        <v>5</v>
      </c>
      <c r="C9" s="4"/>
      <c r="D9" s="1" t="s">
        <v>101</v>
      </c>
      <c r="E9" s="1"/>
    </row>
    <row r="10" spans="1:5" ht="17.25" customHeight="1" x14ac:dyDescent="0.25">
      <c r="A10" s="32" t="s">
        <v>116</v>
      </c>
      <c r="B10" s="19">
        <v>5</v>
      </c>
      <c r="C10" s="4"/>
      <c r="D10" s="1" t="s">
        <v>101</v>
      </c>
      <c r="E10" s="1"/>
    </row>
    <row r="11" spans="1:5" ht="17.25" customHeight="1" x14ac:dyDescent="0.25">
      <c r="A11" s="32" t="s">
        <v>49</v>
      </c>
      <c r="B11" s="19">
        <v>5</v>
      </c>
      <c r="C11" s="3"/>
      <c r="D11" s="1" t="s">
        <v>101</v>
      </c>
      <c r="E11" s="1"/>
    </row>
    <row r="12" spans="1:5" ht="17.25" customHeight="1" x14ac:dyDescent="0.25">
      <c r="A12" s="32" t="s">
        <v>40</v>
      </c>
      <c r="B12" s="19">
        <v>5</v>
      </c>
      <c r="C12" s="3"/>
      <c r="D12" s="1" t="s">
        <v>101</v>
      </c>
      <c r="E12" s="1"/>
    </row>
    <row r="13" spans="1:5" ht="17.25" customHeight="1" x14ac:dyDescent="0.25">
      <c r="A13" s="32" t="s">
        <v>41</v>
      </c>
      <c r="B13" s="60">
        <v>5</v>
      </c>
      <c r="C13" s="3"/>
      <c r="D13" s="1" t="s">
        <v>101</v>
      </c>
      <c r="E13" s="1"/>
    </row>
    <row r="14" spans="1:5" ht="17.25" customHeight="1" x14ac:dyDescent="0.25">
      <c r="A14" s="32" t="s">
        <v>42</v>
      </c>
      <c r="B14" s="19">
        <v>5</v>
      </c>
      <c r="C14" s="3"/>
      <c r="D14" s="1" t="s">
        <v>101</v>
      </c>
      <c r="E14" s="1"/>
    </row>
    <row r="15" spans="1:5" ht="17.25" customHeight="1" x14ac:dyDescent="0.25">
      <c r="A15" s="32" t="s">
        <v>43</v>
      </c>
      <c r="B15" s="19">
        <v>5</v>
      </c>
      <c r="C15" s="3"/>
      <c r="D15" s="1" t="s">
        <v>101</v>
      </c>
      <c r="E15" s="1"/>
    </row>
    <row r="16" spans="1:5" ht="17.25" customHeight="1" x14ac:dyDescent="0.25">
      <c r="A16" s="32" t="s">
        <v>44</v>
      </c>
      <c r="B16" s="19">
        <v>5</v>
      </c>
      <c r="C16" s="3"/>
      <c r="D16" s="1" t="s">
        <v>101</v>
      </c>
      <c r="E16" s="1"/>
    </row>
    <row r="17" spans="2:3" ht="17.25" customHeight="1" x14ac:dyDescent="0.2">
      <c r="B17" s="52">
        <f>SUM(B5:B16)/12</f>
        <v>5</v>
      </c>
      <c r="C17" s="7" t="s">
        <v>100</v>
      </c>
    </row>
    <row r="18" spans="2:3" ht="17.25" customHeight="1" x14ac:dyDescent="0.2"/>
    <row r="19" spans="2:3" ht="17.25" customHeight="1" x14ac:dyDescent="0.2"/>
    <row r="20" spans="2:3" ht="17.25" customHeight="1" x14ac:dyDescent="0.2"/>
    <row r="21" spans="2:3" ht="17.25" customHeight="1" x14ac:dyDescent="0.2"/>
    <row r="22" spans="2:3" ht="17.25" customHeight="1" x14ac:dyDescent="0.2"/>
    <row r="23" spans="2:3" ht="17.25" customHeight="1" x14ac:dyDescent="0.2"/>
    <row r="24" spans="2:3" ht="17.25" customHeight="1" x14ac:dyDescent="0.2"/>
    <row r="25" spans="2:3" ht="17.25" customHeight="1" x14ac:dyDescent="0.2"/>
    <row r="26" spans="2:3" ht="17.25" customHeight="1" x14ac:dyDescent="0.2"/>
    <row r="27" spans="2:3" ht="17.25" customHeight="1" x14ac:dyDescent="0.2"/>
    <row r="28" spans="2:3" ht="17.25" customHeight="1" x14ac:dyDescent="0.2"/>
    <row r="29" spans="2:3" ht="17.25" customHeight="1" x14ac:dyDescent="0.2"/>
    <row r="30" spans="2:3" ht="17.25" customHeight="1" x14ac:dyDescent="0.2"/>
    <row r="31" spans="2:3" ht="17.25" customHeight="1" x14ac:dyDescent="0.2"/>
    <row r="32" spans="2:3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F17"/>
  <sheetViews>
    <sheetView workbookViewId="0">
      <selection activeCell="D35" sqref="D35"/>
    </sheetView>
  </sheetViews>
  <sheetFormatPr defaultRowHeight="12.75" x14ac:dyDescent="0.2"/>
  <cols>
    <col min="1" max="2" width="7.42578125" style="7" customWidth="1"/>
    <col min="3" max="3" width="31.28515625" customWidth="1"/>
    <col min="4" max="4" width="14.140625" customWidth="1"/>
    <col min="5" max="5" width="12.140625" customWidth="1"/>
    <col min="6" max="6" width="13" style="7" customWidth="1"/>
  </cols>
  <sheetData>
    <row r="1" spans="1:6" ht="12.75" customHeight="1" x14ac:dyDescent="0.2"/>
    <row r="2" spans="1:6" s="6" customFormat="1" ht="99" customHeight="1" x14ac:dyDescent="0.2">
      <c r="A2" s="8" t="s">
        <v>13</v>
      </c>
      <c r="B2" s="18" t="s">
        <v>66</v>
      </c>
      <c r="C2" s="9" t="s">
        <v>108</v>
      </c>
      <c r="D2" s="5" t="s">
        <v>58</v>
      </c>
      <c r="E2" s="5" t="s">
        <v>59</v>
      </c>
      <c r="F2" s="20" t="s">
        <v>60</v>
      </c>
    </row>
    <row r="3" spans="1:6" ht="16.5" customHeight="1" x14ac:dyDescent="0.2">
      <c r="A3" s="1">
        <v>1</v>
      </c>
      <c r="B3" s="16"/>
      <c r="C3" s="1">
        <v>2</v>
      </c>
      <c r="D3" s="1">
        <v>3</v>
      </c>
      <c r="E3" s="1">
        <v>4</v>
      </c>
      <c r="F3" s="11">
        <v>5</v>
      </c>
    </row>
    <row r="4" spans="1:6" ht="63" hidden="1" customHeight="1" x14ac:dyDescent="0.2">
      <c r="A4" s="1" t="s">
        <v>0</v>
      </c>
      <c r="B4" s="16"/>
      <c r="C4" s="3" t="s">
        <v>1</v>
      </c>
      <c r="D4" s="3"/>
      <c r="E4" s="3"/>
      <c r="F4" s="11"/>
    </row>
    <row r="5" spans="1:6" ht="21" customHeight="1" x14ac:dyDescent="0.2">
      <c r="A5" s="21" t="s">
        <v>114</v>
      </c>
      <c r="B5" s="79" t="s">
        <v>99</v>
      </c>
      <c r="C5" s="25"/>
      <c r="D5" s="25"/>
      <c r="E5" s="25"/>
      <c r="F5" s="21"/>
    </row>
    <row r="6" spans="1:6" ht="20.25" customHeight="1" x14ac:dyDescent="0.2">
      <c r="A6" s="32" t="s">
        <v>37</v>
      </c>
      <c r="B6" s="17">
        <v>5</v>
      </c>
      <c r="C6" s="73"/>
      <c r="D6" s="31" t="s">
        <v>101</v>
      </c>
      <c r="E6" s="1"/>
      <c r="F6" s="11"/>
    </row>
    <row r="7" spans="1:6" ht="20.25" customHeight="1" x14ac:dyDescent="0.2">
      <c r="A7" s="21" t="s">
        <v>115</v>
      </c>
      <c r="B7" s="81" t="s">
        <v>99</v>
      </c>
      <c r="C7" s="80"/>
      <c r="D7" s="54"/>
      <c r="E7" s="54"/>
      <c r="F7" s="21"/>
    </row>
    <row r="8" spans="1:6" ht="20.25" customHeight="1" x14ac:dyDescent="0.25">
      <c r="A8" s="21" t="s">
        <v>38</v>
      </c>
      <c r="B8" s="22" t="s">
        <v>99</v>
      </c>
      <c r="C8" s="25"/>
      <c r="D8" s="54"/>
      <c r="E8" s="54"/>
      <c r="F8" s="21"/>
    </row>
    <row r="9" spans="1:6" ht="20.25" customHeight="1" x14ac:dyDescent="0.25">
      <c r="A9" s="21" t="s">
        <v>126</v>
      </c>
      <c r="B9" s="22" t="s">
        <v>99</v>
      </c>
      <c r="C9" s="25"/>
      <c r="D9" s="54"/>
      <c r="E9" s="54"/>
      <c r="F9" s="21"/>
    </row>
    <row r="10" spans="1:6" ht="20.25" customHeight="1" x14ac:dyDescent="0.25">
      <c r="A10" s="21" t="s">
        <v>116</v>
      </c>
      <c r="B10" s="22" t="s">
        <v>99</v>
      </c>
      <c r="C10" s="25"/>
      <c r="D10" s="54"/>
      <c r="E10" s="54"/>
      <c r="F10" s="21"/>
    </row>
    <row r="11" spans="1:6" ht="20.25" customHeight="1" x14ac:dyDescent="0.25">
      <c r="A11" s="32" t="s">
        <v>49</v>
      </c>
      <c r="B11" s="19">
        <v>5</v>
      </c>
      <c r="C11" s="3"/>
      <c r="D11" s="1" t="s">
        <v>101</v>
      </c>
      <c r="E11" s="1"/>
      <c r="F11" s="11"/>
    </row>
    <row r="12" spans="1:6" ht="20.25" customHeight="1" x14ac:dyDescent="0.25">
      <c r="A12" s="32" t="s">
        <v>40</v>
      </c>
      <c r="B12" s="19">
        <v>5</v>
      </c>
      <c r="C12" s="3"/>
      <c r="D12" s="1" t="s">
        <v>101</v>
      </c>
      <c r="E12" s="1"/>
      <c r="F12" s="11"/>
    </row>
    <row r="13" spans="1:6" ht="20.25" customHeight="1" x14ac:dyDescent="0.25">
      <c r="A13" s="32" t="s">
        <v>41</v>
      </c>
      <c r="B13" s="60">
        <v>5</v>
      </c>
      <c r="C13" s="38"/>
      <c r="D13" s="31" t="s">
        <v>101</v>
      </c>
      <c r="E13" s="31"/>
      <c r="F13" s="32"/>
    </row>
    <row r="14" spans="1:6" ht="20.25" customHeight="1" x14ac:dyDescent="0.25">
      <c r="A14" s="32" t="s">
        <v>42</v>
      </c>
      <c r="B14" s="19">
        <v>5</v>
      </c>
      <c r="C14" s="3"/>
      <c r="D14" s="1" t="s">
        <v>101</v>
      </c>
      <c r="E14" s="1"/>
      <c r="F14" s="11"/>
    </row>
    <row r="15" spans="1:6" ht="20.25" customHeight="1" x14ac:dyDescent="0.25">
      <c r="A15" s="32" t="s">
        <v>43</v>
      </c>
      <c r="B15" s="60">
        <v>5</v>
      </c>
      <c r="C15" s="38"/>
      <c r="D15" s="31" t="s">
        <v>101</v>
      </c>
      <c r="E15" s="31"/>
      <c r="F15" s="32"/>
    </row>
    <row r="16" spans="1:6" ht="20.25" customHeight="1" x14ac:dyDescent="0.25">
      <c r="A16" s="21" t="s">
        <v>44</v>
      </c>
      <c r="B16" s="22" t="s">
        <v>99</v>
      </c>
      <c r="C16" s="25"/>
      <c r="D16" s="54"/>
      <c r="E16" s="54"/>
      <c r="F16" s="21"/>
    </row>
    <row r="17" spans="2:3" x14ac:dyDescent="0.2">
      <c r="B17" s="52">
        <f>(B14+B12+B11+B6+B13+B15)/6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6</vt:i4>
      </vt:variant>
    </vt:vector>
  </HeadingPairs>
  <TitlesOfParts>
    <vt:vector size="27" baseType="lpstr">
      <vt:lpstr>свод</vt:lpstr>
      <vt:lpstr>Р1</vt:lpstr>
      <vt:lpstr>Р2</vt:lpstr>
      <vt:lpstr>Р3</vt:lpstr>
      <vt:lpstr>Р4</vt:lpstr>
      <vt:lpstr>Р5</vt:lpstr>
      <vt:lpstr>Р6</vt:lpstr>
      <vt:lpstr>Р7</vt:lpstr>
      <vt:lpstr>Р8</vt:lpstr>
      <vt:lpstr>Р9</vt:lpstr>
      <vt:lpstr>Р10</vt:lpstr>
      <vt:lpstr>Р11</vt:lpstr>
      <vt:lpstr>Р12</vt:lpstr>
      <vt:lpstr>Р13</vt:lpstr>
      <vt:lpstr>Р14</vt:lpstr>
      <vt:lpstr>Р15</vt:lpstr>
      <vt:lpstr>Р16</vt:lpstr>
      <vt:lpstr>Р17</vt:lpstr>
      <vt:lpstr>Р18</vt:lpstr>
      <vt:lpstr>Р19</vt:lpstr>
      <vt:lpstr>Р20</vt:lpstr>
      <vt:lpstr>Р13!Заголовки_для_печати</vt:lpstr>
      <vt:lpstr>свод!Заголовки_для_печати</vt:lpstr>
      <vt:lpstr>Р2!Область_печати</vt:lpstr>
      <vt:lpstr>Р3!Область_печати</vt:lpstr>
      <vt:lpstr>Р4!Область_печати</vt:lpstr>
      <vt:lpstr>свод!Область_печати</vt:lpstr>
    </vt:vector>
  </TitlesOfParts>
  <Company>Администрации Аксайского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Финансовое управление</dc:creator>
  <cp:lastModifiedBy>admin</cp:lastModifiedBy>
  <cp:lastPrinted>2022-02-11T11:59:29Z</cp:lastPrinted>
  <dcterms:created xsi:type="dcterms:W3CDTF">2012-02-29T05:10:43Z</dcterms:created>
  <dcterms:modified xsi:type="dcterms:W3CDTF">2022-02-14T05:29:54Z</dcterms:modified>
</cp:coreProperties>
</file>